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3995" windowHeight="7680" activeTab="3"/>
  </bookViews>
  <sheets>
    <sheet name="Sheet1" sheetId="1" r:id="rId1"/>
    <sheet name="birinci yontem " sheetId="2" r:id="rId2"/>
    <sheet name="ikinci yontem" sheetId="3" r:id="rId3"/>
    <sheet name="sonuc" sheetId="4" r:id="rId4"/>
  </sheets>
  <definedNames>
    <definedName name="_xlnm.Print_Area" localSheetId="1">'birinci yontem '!$A$1:$C$47</definedName>
    <definedName name="_xlnm.Print_Area" localSheetId="2">'ikinci yontem'!$A$1:$C$127</definedName>
    <definedName name="_xlnm.Print_Area" localSheetId="3">'sonuc'!$A$1:$B$42</definedName>
  </definedNames>
  <calcPr fullCalcOnLoad="1"/>
</workbook>
</file>

<file path=xl/sharedStrings.xml><?xml version="1.0" encoding="utf-8"?>
<sst xmlns="http://schemas.openxmlformats.org/spreadsheetml/2006/main" count="225" uniqueCount="218">
  <si>
    <t>I. HAYAT DIŞI BRANŞLAR (HDY )</t>
  </si>
  <si>
    <t>PRİM (p)</t>
  </si>
  <si>
    <t>HASAR (h)</t>
  </si>
  <si>
    <t>1- Prim Esasına Göre (HDY1)</t>
  </si>
  <si>
    <t xml:space="preserve">A &lt; p ise : P = (Ax0,18)      A =&gt; p ise : P = [(px0,18)+(A-p)x0,16] </t>
  </si>
  <si>
    <t>C&lt;= 0,5 ise : HDY1 = Px0,5     C &gt; 0,5 ise : HDY1 = PxC</t>
  </si>
  <si>
    <t>2- Hasar Esasına Göre (HDY2)</t>
  </si>
  <si>
    <t xml:space="preserve">B &lt;h ise : H = Bx0,26  B =&gt; h ise : H = [(hx0,26)+(B-h)x0,23] </t>
  </si>
  <si>
    <t xml:space="preserve">C&lt; = 0,5 ise : HDY2 = Hx0,5      C &gt; 0,5 ise : HDY2 = HxC </t>
  </si>
  <si>
    <t>I. HAYAT DIŞI BRANŞLAR İÇİN GEREKLİ ÖZSERMAYE                                                                                                                  (HDY=  HDY1 =&gt; HDY2 ise : HDY = HDY1 ;   HDY1 &lt; HDY2 ise : HDY = HDY2)</t>
  </si>
  <si>
    <t>II. HAYAT BRANŞI (HY)</t>
  </si>
  <si>
    <r>
      <t xml:space="preserve">M </t>
    </r>
    <r>
      <rPr>
        <sz val="11"/>
        <rFont val="Arial"/>
        <family val="2"/>
      </rPr>
      <t>=[Ayrılan Toplam Matematik Karşılıklar</t>
    </r>
    <r>
      <rPr>
        <i/>
        <sz val="11"/>
        <rFont val="Arial"/>
        <family val="2"/>
      </rPr>
      <t xml:space="preserve"> (direkt ve endirekt işler)</t>
    </r>
    <r>
      <rPr>
        <sz val="11"/>
        <rFont val="Arial"/>
        <family val="2"/>
      </rPr>
      <t xml:space="preserve"> ile Bir Yıllık Hayat Sigortaları İçin Ayrılan Kazanılmamış Primler Karşılığı Toplamı]</t>
    </r>
  </si>
  <si>
    <r>
      <t>Mt</t>
    </r>
    <r>
      <rPr>
        <sz val="11"/>
        <rFont val="Arial"/>
        <family val="2"/>
      </rPr>
      <t xml:space="preserve"> = Son Bir Yıl İçin Ayrılan Matematik Karşılıklar ile Bir Yıllık Hayat Sigortaları İçin Ayrılan Kazanılmamış Prim Karşılığının Toplamı</t>
    </r>
  </si>
  <si>
    <r>
      <t xml:space="preserve">Ms </t>
    </r>
    <r>
      <rPr>
        <sz val="11"/>
        <rFont val="Arial"/>
        <family val="2"/>
      </rPr>
      <t>= Mt tutarından Reasürörler Payı Düşüldükten Sonra Kalan Miktar</t>
    </r>
  </si>
  <si>
    <t>Ms / Mt</t>
  </si>
  <si>
    <r>
      <t>R1</t>
    </r>
    <r>
      <rPr>
        <sz val="11"/>
        <rFont val="Arial"/>
        <family val="2"/>
      </rPr>
      <t xml:space="preserve"> = Sigorta Süresi Azami Üç Yıla Kadar Olan (Üç Yıl Dahil) Sigortalarda Ölüm Halinde Sigortalıya Ödenecek Tutardan Matematik Karşılığı ile Kazanılmamış Primler Karşılığı Düşüldükten Sonra Kalan Tutar</t>
    </r>
  </si>
  <si>
    <r>
      <t>R2</t>
    </r>
    <r>
      <rPr>
        <sz val="11"/>
        <rFont val="Arial"/>
        <family val="2"/>
      </rPr>
      <t xml:space="preserve"> = Sigorta Süresi Üç Yıldan Fazla Beş Yıldan Az Olan (Beş Yıl Dahil) Sigortalarda Ölüm Halinde Sigortalıya Ödenecek Tutardan Matematik Karşılığı ile Kazanılmamış Primler Karşılığı Düşüldükten Sonra Kalan Tutar</t>
    </r>
  </si>
  <si>
    <r>
      <t xml:space="preserve">R3 </t>
    </r>
    <r>
      <rPr>
        <sz val="11"/>
        <rFont val="Arial"/>
        <family val="2"/>
      </rPr>
      <t>= Sigorta Süresi Beş Yıldan Fazla Olan Sigortalarda Ölüm Halinde Sigortalıya Ödenecek Tutardan Matematik Karşılığı ile Kazanılmamış Primler Karşılığı Düşüldükten Sonra Kalan Tutar</t>
    </r>
  </si>
  <si>
    <r>
      <t>Rt</t>
    </r>
    <r>
      <rPr>
        <sz val="11"/>
        <rFont val="Arial"/>
        <family val="2"/>
      </rPr>
      <t xml:space="preserve"> = Reasürans Devirlerinden Önceki Risk Kapitali</t>
    </r>
  </si>
  <si>
    <r>
      <t>Rs</t>
    </r>
    <r>
      <rPr>
        <sz val="11"/>
        <rFont val="Arial"/>
        <family val="2"/>
      </rPr>
      <t xml:space="preserve"> = Rt tutarından Reasürörler Payı Düşüldükten Sonra Kalan Risk Kapitali</t>
    </r>
  </si>
  <si>
    <t>Rs / Rt</t>
  </si>
  <si>
    <t>1) Yükümlülüğe İlişkin Sonuç (HY1)</t>
  </si>
  <si>
    <t>Ms/Mt&lt;= 0,85 ise :   HY1 = Mx0,04x0,85                  Ms/Mt &gt; 0,85 ise :  HY1 = Mx0,04x(Ms/Mt)</t>
  </si>
  <si>
    <t>2) Riske İlişkin Sonuç (HY2)</t>
  </si>
  <si>
    <t>Rs/Rt &lt;= 0,5 ise:  HY2 = ((R1x0,001)+(R2x0,0015)+(R3x0,003))x0,5                                                                                                           Rs/Rt &gt; 0,5 ise:  HY2 = ((R1x0,001)+(R2x0,0015)+(R3x0,003))x (Rs/Rt)</t>
  </si>
  <si>
    <t xml:space="preserve">II. HAYAT BRANŞI İÇİN GEREKLİ ÖZSERMAYE                                                                                                                        (HY) = HY1+HY2 </t>
  </si>
  <si>
    <t>III. EMEKLİLİK BRANŞI (EY)</t>
  </si>
  <si>
    <t>B= Katılımcılara Ait Bireysel Emeklilik Hesaplarındaki Birikim Tutarı</t>
  </si>
  <si>
    <t>BİRİNCİ YÖNTEME GÖRE GEREKLİ ÖZSERMAYE = HDY + HY + EY</t>
  </si>
  <si>
    <t>I. AKTİF RİSKİ (AR) (Dipnot 6)</t>
  </si>
  <si>
    <t>Kasa (100)</t>
  </si>
  <si>
    <t>Bankalar (101 + 102 + 103 + 109 + 117.08)</t>
  </si>
  <si>
    <t>Kendi Sermaye Grubuna Ait Hisse Senetleri ve Diğer Değişken Getirili Finansal Varlıklar (110.01+ 112.01 + 117.01)</t>
  </si>
  <si>
    <t>Özel Sektör Bonoları (110.04 + 111.04 + 112.04 + 117.04)</t>
  </si>
  <si>
    <t>Yatırım Fonu Katılma Belgeleri (A tipi) (110.06 + 112.06 + 117.06)</t>
  </si>
  <si>
    <t>Yatırım Fonu Katılma Belgeleri (B tipi) (110.06 + 112.06 + 117.06)</t>
  </si>
  <si>
    <t>Diğer Finansal Varlıklar (110.05+110.99+111.05+111.99+112.05+112.99+117.05+117.99)</t>
  </si>
  <si>
    <t>İkrazlar</t>
  </si>
  <si>
    <t>Reasürans Faaliyetlerinden Alacaklar ve Depolar (122+123+124+222+223+224)</t>
  </si>
  <si>
    <t>İlişkili Taraflardan Alacaklar (131+132+133+134+135+136+137+138+139+231+232+233+234+235+236+237+238+239)</t>
  </si>
  <si>
    <t xml:space="preserve">Yatırım Amaçlı Gayrimenkuller (260+261+268.01) </t>
  </si>
  <si>
    <r>
      <t>Kullanım Amaçlı Gayrimenkuller (262+268.02)</t>
    </r>
    <r>
      <rPr>
        <b/>
        <sz val="11"/>
        <rFont val="Arial"/>
        <family val="2"/>
      </rPr>
      <t xml:space="preserve"> </t>
    </r>
  </si>
  <si>
    <t>Diğer Aktifler (Gelecek Aylar ve Yıllar İhtiyacı Stoklar, İş Avansı, Personele Verilen Avanslar, Gayrimenkuller Hariç Olmak Üzere Maddi Varlıklar, Maddi Olmayan Varlıklar ve Yukarıda Sayılmayan Diğer Aktifler) (180+181+183+189+192+193+194+195+196+197+198+199+257+258+263+264+265+266+267+268.03+268.04+268.05+268.06+268.07+269+270+271+272+273+277+278+279+280+283+289+290+291+292+293+294+295+296+297+298+299)</t>
  </si>
  <si>
    <t>I. AKTİF RİSKİ İÇİN GEREKLİ ÖZSERMEYE (AR)</t>
  </si>
  <si>
    <t>II. REASÜRANS RİSKİ                                          (RR) (Dipnot 9)</t>
  </si>
  <si>
    <t>II. REASÜRANS RİSKİ İÇİN GEREKLİ ÖZSERMAYE (RR)</t>
  </si>
  <si>
    <t>III. AŞIRI PRİM ARTIŞ RİSKİ                      (APR) (Dipnot 7)</t>
  </si>
  <si>
    <t>III. AŞIRI PRİM ARTIŞI RİSKİ İÇİN GEREKLİ ÖZSERMAYE (APR)</t>
  </si>
  <si>
    <t>Net Hayat Muallak Hasar Karşılığı (-631.01.1-631.02.1)</t>
  </si>
  <si>
    <t>IV. MUALLAK HASAR KARŞILIĞI RİSKİ İÇİN GEREKLİ ÖZSERMAYE (MHR)</t>
  </si>
  <si>
    <t>V. YAZIM RİSKİ                                        (YR)</t>
  </si>
  <si>
    <t>Hayat Branşında Alınan Prim (Brüt Yazılan Prim) (620.01)</t>
  </si>
  <si>
    <t>(Hayat Branşında Bölüşmeli Reasürans ile Devredilen Prim)</t>
  </si>
  <si>
    <t>Hukuksal Koruma Branşında Alınan Prim (Brüt Yazılan Prim) (760.01.1.1)</t>
  </si>
  <si>
    <t>(Kredi Branşında Bölüşmeli Reasürans ile Devredilen Prim)</t>
  </si>
  <si>
    <t>V. YAZIM RİSKİ İÇİN GEREKLİ ÖZSERMAYE (YR)</t>
  </si>
  <si>
    <t>LÜTFEN DİPNOTLARI ve AÇIKLAMALARI OKUYUNUZ</t>
  </si>
  <si>
    <t>Tablo Adı</t>
  </si>
  <si>
    <t>SERMAYE YETERLİLİĞİ</t>
  </si>
  <si>
    <t>Tablo Kodu</t>
  </si>
  <si>
    <t>Şirket Ünvanı</t>
  </si>
  <si>
    <t>BU ALAN BOŞ BIRAKILAMAZ - LÜTFEN ŞİRKETİNİZ ÜNVANINI GİRİNİZ</t>
  </si>
  <si>
    <t>Şirket Kodu</t>
  </si>
  <si>
    <t>BU ALAN BOŞ BIRAKILAMAZ- LÜTFEN ŞİRKETİNİZ KODUNU GİRİNİZ</t>
  </si>
  <si>
    <t>Yıl (YYYY)</t>
  </si>
  <si>
    <t>Tablonun Müsteşarlıkça Sisteme(Portala) Yüklendiği Tarih</t>
  </si>
  <si>
    <t>Şirketlerce Tablonun Sisteme(Portala) Yüklenebileceği Son Gün</t>
  </si>
  <si>
    <t>Frekans</t>
  </si>
  <si>
    <t>S1</t>
  </si>
  <si>
    <t>1- Yükümlülüğe İlişkin Sonuç (HY1)</t>
  </si>
  <si>
    <t>2- Riske İlişkin Sonuç (HY2)</t>
  </si>
  <si>
    <t>II. HAYAT BRANŞI İÇİN GEREKLİ ÖZSERMAYE                                                                                                                        (HY1+HY2)</t>
  </si>
  <si>
    <t xml:space="preserve">III. EMEKLİLİK BRANŞI İÇİN GEREKLİ ÖZSERMAYE  (EY)                                                                                                                                                                                                     </t>
  </si>
  <si>
    <t>BİRİNCİ YÖNTEME GÖRE GEREKLİ ÖZSERMAYE =                                                           HDY + HY + EY</t>
  </si>
  <si>
    <t>1- AKTİF RİSKİ (AR)</t>
  </si>
  <si>
    <t>2- REASÜRANS RİSKİ (RR)</t>
  </si>
  <si>
    <t>3- AŞIRI PRİM ARTIŞI RİSKİ (APR)</t>
  </si>
  <si>
    <t>5- YAZIM RİSKİ (YR)</t>
  </si>
  <si>
    <t>ŞİRKET İÇİN GEREKLİ ÖZSERMAYE TUTARI</t>
  </si>
  <si>
    <t>Ödenmiş Sermaye = Ö (500+ 501)</t>
  </si>
  <si>
    <t>Sermaye Düzeltmesi Olumlu Farkları = Ö (502)</t>
  </si>
  <si>
    <t>Sermaye Düzeltmesi Olumsuz Farkları = Ö ( 503)</t>
  </si>
  <si>
    <t>Kar Yedekleri = KY (540+ 541+ 542+ 543+ 545+ 549)</t>
  </si>
  <si>
    <t>Sermaye Yedekleri=SY (520+ 521+ 524+ 525+ 529)</t>
  </si>
  <si>
    <t>Vergi Karşılığından Sonraki Dönem Karı ile Geçmiş Yıllar Karları Toplamı = K (570 +590)</t>
  </si>
  <si>
    <t>Sermaye Benzeri Kredilerin %30 u = SBK</t>
  </si>
  <si>
    <t>Dönem Zararı ile Geçmiş Yıllar Zararları Toplamı = DZ (580+ 591)</t>
  </si>
  <si>
    <t>"02.10.2007"</t>
  </si>
  <si>
    <t>"03.10.2007"</t>
  </si>
  <si>
    <t>B&lt;250,000,000 ise : EY=B*0.0075; 250,000,000&lt;B&lt;500,000,000 ise : EY=((B-250,000,000)*0.0050)+(250,000,000*0.0075); B&gt;500,000,000 ise EY=(250,000,000*0.0075)+(250,000,000*0.0050)+((B-500,000,000)*0.0025)</t>
  </si>
  <si>
    <t xml:space="preserve">III. EMEKLİLİK BRANŞI İÇİN GEREKLİ ÖZSERMAYE                                                                                                                                                                                                               </t>
  </si>
  <si>
    <r>
      <t>Devlet Borçlanma Senetleri (Eurobond dahil) (Finansal  Varlıklar Değer Düşüklüğü Karşılığı Hariç) (110.02 +110.03 + 111.02 + 111.03 + 112.02 + 112.03 + 117.02+117.03 ) (</t>
    </r>
    <r>
      <rPr>
        <b/>
        <sz val="11"/>
        <rFont val="Arial"/>
        <family val="2"/>
      </rPr>
      <t>Dipnot 1)</t>
    </r>
  </si>
  <si>
    <r>
      <t>Devlet Borçlanma Senetleri Karşılığında Yapılan Ters Repo İşlemlerinden Alacaklar (Finansal  Varlıklar Değer Düşüklüğü Karşılığı Hariç) (110.07 + 111.07 + 112.07 + 117.07) (</t>
    </r>
    <r>
      <rPr>
        <b/>
        <sz val="11"/>
        <rFont val="Arial"/>
        <family val="2"/>
      </rPr>
      <t>Dipnot 1)</t>
    </r>
  </si>
  <si>
    <r>
      <t>Diğer Hisse Senetleri ve Diğer Değişken Getirili Finansal Varlıklar (Finansal  Varlıklar Değer Düşüklüğü Karşılığı Hariç) (110.01+ 112.01 + 117.01) (</t>
    </r>
    <r>
      <rPr>
        <b/>
        <sz val="11"/>
        <rFont val="Arial"/>
        <family val="2"/>
      </rPr>
      <t>Dipnot 1)</t>
    </r>
  </si>
  <si>
    <r>
      <t xml:space="preserve">Bağlı Menkul Kıymetler, İştirakler, Bağlı Ortaklıklar ve Müşterek Yönetime Tabi Ortaklıklar (Sigorta ve Reasürans ile Emeklilik Şirketleri Hariç) (Sermaye Taahhütleri ile Değer Düşüklüğü Karşılıkları Hariç) (250+251+253+255) </t>
    </r>
    <r>
      <rPr>
        <b/>
        <sz val="11"/>
        <rFont val="Arial"/>
        <family val="2"/>
      </rPr>
      <t>(Dipnot 2)</t>
    </r>
  </si>
  <si>
    <t>Krediler (Aynı Topluluk İçinde Bulunan Şirketlere) (115+116+225+226)</t>
  </si>
  <si>
    <t>Krediler (Diğer) (115+116+225+226)</t>
  </si>
  <si>
    <t>İkrazlar (Hayat) (125+126)</t>
  </si>
  <si>
    <t>Diğer Alacaklar (Finansal Kiralama Alacakları, Verilen Depozito ve Teminatlar, Diğer Çeşitli Alacaklar) (141+142+145+146+147+148+149+241+242+245+246+247+248+249)</t>
  </si>
  <si>
    <t>Toplam Alınan Primin Bir Önceki Yıla Göre Artış Oranı, Sektör Artış Oranınından %50 Fazla İse= %50'yi Aşan Kısım (Zorunlu Trafik Sigortası Hariç)</t>
  </si>
  <si>
    <t>Zorunlu Trafik Sigortasında Alınan Primin Bir Önceki Yıla Göre Artış Oranı, Sektör Artış Oranınından %10 Fazla İse= %10'u Aşan Kısım</t>
  </si>
  <si>
    <r>
      <t xml:space="preserve">Zorunlu Trafik Sigortası Sektör Ortalaması </t>
    </r>
    <r>
      <rPr>
        <b/>
        <sz val="11"/>
        <rFont val="Arial"/>
        <family val="2"/>
      </rPr>
      <t>(Dipnot 5)</t>
    </r>
  </si>
  <si>
    <t>VI. KUR RİSKİ    (KR)</t>
  </si>
  <si>
    <t>Vadeye Kalan Süresi 91-180 gün kalan alacaklar</t>
  </si>
  <si>
    <t>Vadeye Kalan Süresi 181-270 gün kalan alacaklar</t>
  </si>
  <si>
    <t>Vadeye Kalan Süresi 271-360 gün kalan alacaklar</t>
  </si>
  <si>
    <t>Vadeye Kalan Süresi 360 Günden Fazla Olan Alacaklar</t>
  </si>
  <si>
    <t xml:space="preserve">A ve B Dereceli Reasürörlere Devredilen Riskler İçin Toplam Devredilen Bölüşmeli Reasürans Primi                                               </t>
  </si>
  <si>
    <t>Türkiyede'ki Havuzlara Devredilen Riskler İçin Toplam Devredilen Bölüşmeli Reasürans Primi</t>
  </si>
  <si>
    <t xml:space="preserve">Diğer Derecelere Sahip Reasürörler İçin Toplam Devredilen Bölüşmeli Reasürans Primi </t>
  </si>
  <si>
    <r>
      <t>Bir Önceki Yılın Zorunlu Trafik Prim Miktarı (Brüt Yazılan Prim) (715.600.01) (</t>
    </r>
    <r>
      <rPr>
        <b/>
        <sz val="11"/>
        <rFont val="Arial"/>
        <family val="2"/>
      </rPr>
      <t xml:space="preserve">Dipnot 4) </t>
    </r>
  </si>
  <si>
    <r>
      <t>Cari Yılın Zorunlu Tafik Prim Miktarı (Brüt Yazılan Prim) (715.600.01) (</t>
    </r>
    <r>
      <rPr>
        <b/>
        <sz val="11"/>
        <rFont val="Arial"/>
        <family val="2"/>
      </rPr>
      <t xml:space="preserve">Dipnot 4) </t>
    </r>
  </si>
  <si>
    <t>VI. KUR RİSKİ İÇİN GEREKLİ ÖZSRMAYE (KR)</t>
  </si>
  <si>
    <t>Net Kaza Muallak Hasar Karşılığı (-718.02.2.1.1-718.02.2.2.1)+(-729.02.2.1.1-729.02.2.2.1)+(-750.02.2.1.1-750.02.2.2.1)</t>
  </si>
  <si>
    <t>Net Nakliyat Muallak Hasar Karşılığı (-710.02.2.1.1-710.02.2.2.1)+(-711.02.2.1.1-711.02.2.2.1)</t>
  </si>
  <si>
    <t>Net Hava Araçları Muallak Hasar Karşılığı (-727.02.2.1.1-727.02.2.2.1)</t>
  </si>
  <si>
    <t>Net Kara Araçları Sorumluluk Muallak Hasar Karşılığı (-714.02.2.1.1-714.02.2.2.1)+(-715.02.2.1.1-715.02.2.2.1)+(-716.02.2.1.1-716.02.2.2.1)</t>
  </si>
  <si>
    <t>Net Hava Araçları Sorumluluk Muallak Hasar Karşılığı (-728.02.2.1.1-728.02.2.2.1)</t>
  </si>
  <si>
    <t>Net Genel Zararlar Muallak Hasar Karşılığı (-765.02.2.1.1-765.02.2.2.1) + (-766.02.2.1.1-766.02.2.2.1) + (-767.02.2.1.1-767.02.2.2.1) + (-768.02.2.1.1-768.02.2.2.1) + (-723.02.2.1.1-723.02.2.2.1) + (-724.02.2.1.1-724.02.2.2.1) + (-775.02.2.1.1-775.02.2.2.1) + (-776.02.2.1.1-776.02.2.2.1) + (-777.02.2.1.1-777.02.2.2.1) + (-778.02.2.1.1-778.02.2.2.1) + (-779.02.2.1.1-779.02.2.2.1) + (-780.02.2.1.1-780.02.2.2.1) + (-781.02.2.1.1-781.02.2.2.1) + (-782.02.2.1.1-782.02.2.2.1)</t>
  </si>
  <si>
    <t xml:space="preserve">Net Emniyeti Suistimal Muallak Hasar Karşılığı (-736.02.2.1.1-736.02.2.2.1) </t>
  </si>
  <si>
    <t xml:space="preserve">Net Hukuksal Koruma Muallak Hasar Karşılığı (-760.02.2.1.1-760.02.2.2.1) </t>
  </si>
  <si>
    <t xml:space="preserve">Net Destek Muallak Hasar Karşılığı (-798.02.2.1.1-798.02.2.2.1) </t>
  </si>
  <si>
    <t>Net Raylı Araçlar Muallak Hasar Karşılığı (-713.02.2.1.1-713.02.2.2.1)</t>
  </si>
  <si>
    <t>Net Su Araçları Sorumluluk Muallak Hasar Karşılığı (-735.02.2.1.1-735.02.2.2.1)</t>
  </si>
  <si>
    <t>Net Hastalık/Sağlık Muallak Karşılığı (-784.02.2.1.1-784.02.2.2.1) + (-785.02.2.1.1-785.02.2.2.1)+(-786.02.2.1.1-786.02.2.2.1)</t>
  </si>
  <si>
    <t>Net Kara Araçları Muallak Hasar Karşılığı (-717.02.2.1.1-717.02.2.2.1)  + (-737.02.2.1.1-737.02.2.2.1)</t>
  </si>
  <si>
    <t>Net Su Araçları Muallak Hasar Karşılığı (-712.02.2.1.1-712.02.2.2.1) + (-738.02.2.1.1-738.02.2.2.1) +  (-739.02.2.1.1-739.02.2.2.1)</t>
  </si>
  <si>
    <t>Net Yangın ve Doğal Afetler Muallak Hasar Karşılığı (-701.02.2.1.1-701.02.2.2.1)+(-703.02.2.1.1-703.02.2.2.1) + (-740.02.2.1.1-740.02.2.2.1)+ (-741.02.2.1.1-741.02.2.2.1) + (-742.02.2.1.1-742.02.2.2.1) + (-743.02.2.1.1-743.02.2.2.1) + (-744.02.2.1.1-744.02.2.2.1) + (-761.02.2.1.1-761.02.2.2.1)</t>
  </si>
  <si>
    <t>Net Genel Sorumluluk Muallak Hasar Karşılığı (-719.02.2.1.1-719.02.2.2.1) + (-720.02.2.1.1-720.02.2.2.1) + (-721.02.2.1.1-721.02.2.2.1) + (-725.02.2.1.1-725.02.2.2.1) + (-726.02.2.1.1-726.02.2.2.1) + (-733.02.2.1.1-733.02.2.2.1) + (-769.02.2.1.1-769.02.2.2.1) + (-731.02.2.1.1-731.02.2.2.1)+(-732.02.2.1.1-732.02.2.2.1) + (-734.02.2.1.1-734.02.2.2.1)</t>
  </si>
  <si>
    <t>Net Kredi Muallak Hasar Karşılığı (-755.02.2.1.1-755.02.2.2.1) + (-756.02.2.1.1-756.02.2.2.1) + (-745.02.2.1.1-745.02.2.2.1) + (-746.02.2.1.1-746.02.2.2.1) + (-747.02.2.1.1-747.02.2.2.1)</t>
  </si>
  <si>
    <t>Net Finansal Kayıplar Muallak Hasar Karşılığı (-702.02.2.1.1-702.02.2.2.1) + (-748.02.2.1.1-748.02.2.2.1) + (-749.02.2.1.1-749.02.2.2.1) + (-752.02.2.1.1-752.02.2.2.1) + (-753.02.2.1.1-753.02.2.2.1) + (-754.02.2.1.1-754.02.2.2.1) + (-757.02.2.1.1-757.02.2.2.1) + (-758.02.2.1.1-758.02.2.2.1) + (-759.02.2.1.1-759.02.2.2.1)</t>
  </si>
  <si>
    <t>(Kaza Branşında Bölüşmeli Reasürans ile Devredilen Prim)</t>
  </si>
  <si>
    <t>(Hastalık/Sağlık Branşında Bölüşmeli Reasürans ile Devredilen Prim)</t>
  </si>
  <si>
    <t>(Kara Araçları Branşında Bölüşmeli Reasürans ile Devredilen Prim)</t>
  </si>
  <si>
    <t>(Raylı Araçlar Branşında Bölüşmeli Reasürans ile Devredilen Prim)</t>
  </si>
  <si>
    <t>(Hava Araçları Branşında Bölüşmeli Reasürans ile Devredilen Prim)</t>
  </si>
  <si>
    <t>(Su Araçları Branşında Bölüşmeli Reasürans ile Devrdilen Prim)</t>
  </si>
  <si>
    <t>(Nakliyat Branşında Bölüşmeli Reasürans ile Devrdilen Prim)</t>
  </si>
  <si>
    <t>(Yangın ve Doğal Afetler Branşında Bölüşmeli Reasürans ile Devredilen Prim)</t>
  </si>
  <si>
    <t>(Genel Zararlar Branşında Bölüşmeli Reasürans ile Devredilen Prim)</t>
  </si>
  <si>
    <t>(Kara Araçları Sorumluluk Branşında Bölüşmeli Reasürans ile Devredilen Prim)</t>
  </si>
  <si>
    <t>(Hava Araçları Sorumluluk Branşında Bölüşmeli Reasürans ile Devredilen Prim)</t>
  </si>
  <si>
    <t>(Su Araçları Sorumluluk Branşında Bölüşmeli Reasürans ile Devredilen Prim)</t>
  </si>
  <si>
    <t>(Genel Sorumluluk Branşında Bölüşmeli Reasürans ile Devredilen Prim)</t>
  </si>
  <si>
    <t>(Emniyeti Suistimal Branşında Bölüşmeli Reasürans ile Devredilen Prim)</t>
  </si>
  <si>
    <t>(Finansal Kayıplar Branşında Bölüşmeli Reasürans ile Devredilen Prim)</t>
  </si>
  <si>
    <t>(Hukuksal Koruma Branşında Bölüşmeli Reasürans ile Devredilen Prim)</t>
  </si>
  <si>
    <t>(Destek Branşında Bölüşmeli Reasürans ile Devredilen Prim)</t>
  </si>
  <si>
    <t>Kaza Branşında Alınan Prim (Brüt Yazılan Prim) (718.01.1.1+ 729.01.1.1+ 750.01.1.1)</t>
  </si>
  <si>
    <t>Hastalık/Sağlık Branşında Alınan Prim (Brüt Yazılan Prim) (784.01.1.1 + 785.01.1.1 + 786.01.1.1)</t>
  </si>
  <si>
    <t>Kara Araçları Branşında Alınan Prim (Brüt Yazılan Prim) (717.01.1.1 + 737.01.1.1)</t>
  </si>
  <si>
    <t>Raylı Araçlar Branşında Alınan Prim (Brüt Yazılan Prim) (713.01.1.1)</t>
  </si>
  <si>
    <t>Hava Araçları Branşında Alınan Prim (Brüt Yazılan Prim) (727.01.1.1)</t>
  </si>
  <si>
    <t>Su Araçları Branşında Alınan Prim (Brüt Yazılan Prim) (712.01.1.1 + 738.01.1.1 + 739.01.1.1)</t>
  </si>
  <si>
    <t>Nakliyat Branşında Alınan Prim (Brüt Yazılan Prim) (710.01.1.1 + 711.01.1.1)</t>
  </si>
  <si>
    <t>Yangın ve Doğal Afetler Branşında Alınan Prim (Brüt Yazılan Prim) (701.01.1.1 + 703.01.1.1 + 740.01.1.1 + 741.01.1.1 + 742.01.1.1 + 742.01.1.1 + 743.01.1.1 + 744.01.1.1 + 761.01.1.1)</t>
  </si>
  <si>
    <t>Genel Zararlar Branşında Alınan Prim (Brüt Yazılan Prim) (723.01.1.1 + 724.01.1.1 + 765.01.1.1 + 766.01.1.1 + 767.01.1.1 + 768.01.1.1 + 775.01.1.1 + 776.01.1.1 + 777.01.1.1 + 778.01.1.1 + 779.01.1.1 + 780.01.1.1 + 781.01.1.1 + 782.01.1.1)</t>
  </si>
  <si>
    <t>Kara Araçları Sorumluluk Branşında Alınan Prim (Brüt Yazılan Prim) (714.01.1.1 + 715.01.1.1 + 716.01.1.1)</t>
  </si>
  <si>
    <t>Hava Araçları Sorumluluk Branşında Alınan Prim (Brüt Yazılan Prim) (728.01.1.1)</t>
  </si>
  <si>
    <t>Su Araçları Sorumluluk Branşında Alınan Prim (Brüt Yazılan Prim) (735.01.1.1)</t>
  </si>
  <si>
    <t>Genel Sorumluluk Branşında Alınan Prim (Brüt Yazılan Prim) (719.01.1.1 + 720.01.1.1 + 721.01.1.1 + 725. 01.1.1 + 725.01.1.1 + 731.01.1.1 + 732.01.1.1 + 733.01.1.1 + 769.01.1.1 + 734.01.1.1)</t>
  </si>
  <si>
    <t>Kredi Branşında Alınan Prim (Brüt Yazılan Prim) (755.01.1.1 + 756.01.1.1 + 745.01.1.1 + 746.01.1.1 + 747.01.1.1)</t>
  </si>
  <si>
    <t>Emniyeti Suistimal Branşında Alınan Prim (Brüt Yazılan Prim) (736.01.1.1)</t>
  </si>
  <si>
    <t>Finansal Kayıplar Branşında Alınan Prim (Brüt Yazılan Prim) (702.01.1.1 + 748.01.1.1 + 749.01.1.1 + 752.01.1.1 + 753.01.1.1 + 754.01.1.1 + 757.01.1.1 + 758.01.1.1 + 759.01.1.1)</t>
  </si>
  <si>
    <t>Destek Branşında Alınan Prim (Brüt Yazılan Prim) (798.01.1.1)</t>
  </si>
  <si>
    <t xml:space="preserve">Toplam Alınan Primin Bir Önceki Yıla Göre Artış Oranı, Sektör Artış Oranınından %50 Fazla İse= %50'yi Aşan Kısım </t>
  </si>
  <si>
    <r>
      <t xml:space="preserve">Hayat Dışı Sektör Ortalaması </t>
    </r>
    <r>
      <rPr>
        <b/>
        <sz val="11"/>
        <rFont val="Arial"/>
        <family val="2"/>
      </rPr>
      <t>(Dipnot 5) (Zorunlu Trafik Sigortası Hariç)</t>
    </r>
  </si>
  <si>
    <t xml:space="preserve">Bir Önceki Yılın Hayat Branşı Prim Miktarı (Brüt Yazılan Prim) (620.01) (Dipnot 4) </t>
  </si>
  <si>
    <t xml:space="preserve">Cari Yılın Hayat Branşı Prim Miktarı (Brüt Yazılan Prim) (620.01) (Dipnot 4) </t>
  </si>
  <si>
    <t xml:space="preserve">Hayat Branşı Sektör Ortalaması (Dipnot 5) </t>
  </si>
  <si>
    <t>Dengeleme Karşılığı (359.011 + 459.011)=DK</t>
  </si>
  <si>
    <t>6- KUR RİSKİ (KR)</t>
  </si>
  <si>
    <t>Son Bir Yılda Gerçekleşen Fesih ve İptaller</t>
  </si>
  <si>
    <t>Son Üç Yılda Şirket Üzerinde Kalan Hasar Tutarı</t>
  </si>
  <si>
    <t>Son Üç Yılda Gerçekleşen Brüt Hasar Tutarı</t>
  </si>
  <si>
    <t>Son üç yıllık sürede Brüt Ödenen Hasarlar (Tarım ve Kredi Sigortaları hariç)</t>
  </si>
  <si>
    <t>Son Yıl Muallak Hasar Karşılıkları (direkt ve endirekt işler için ayrılan dahil) (Tarım ve Kredi Sigortaları hariç)</t>
  </si>
  <si>
    <t>Rücu Yoluyla Tahsil Edilen Tazminatlar (Tarım ve Kredi Sigortaları hariç)</t>
  </si>
  <si>
    <t>İçinde Bulunulan Yıl Hariç Olmak Üzere Üç Yıl Önce Ayrılan Muallak Hasar Karşılıkları (Tarım ve Kredi Sigortaları Hariç)</t>
  </si>
  <si>
    <t xml:space="preserve">Tarım ve Kredi Sigortalarında son yedi yıllık sürede Brüt Ödenen Hasarlar </t>
  </si>
  <si>
    <t>Tarım ve Kredi Sigortalarında Son Yıl Muallak Hasar Karşılıkları (direkt ve endirekt işler için ayrılan dahil)</t>
  </si>
  <si>
    <t>Tarım ve Kredi Sigortalarında Rücu Yoluyla Tahsil Edilen Tazminatlar</t>
  </si>
  <si>
    <t xml:space="preserve">Tarım ve Kredi Sigortalarında İçinde Bulunulan Yıl Hariç Olmak Üzere Yedi Yıl Önce Ayrılan Muallak Hasar Karşılıkları </t>
  </si>
  <si>
    <t xml:space="preserve">Son Bir Yılda Yazılan Brüt  Primler (Vergi ve Harçlar Hariç) </t>
  </si>
  <si>
    <t xml:space="preserve">1B                                                                                                                                                                                                                                                                                                                                                                              SERMAYE YETERLİLİĞİ TABLOSU (İkinci Yönteme Göre) (YTL )                                                                                                                                                                                                                               </t>
  </si>
  <si>
    <t xml:space="preserve">1A                                                                                                                                                                                                                                                                        SERMAYE YETERLİLİĞİ TABLOSU (Birinci Yönteme Göre)                                                                                                                                                                                          (YTL )                                                                                                                                                                                                                                 </t>
  </si>
  <si>
    <t>Vadeye Kalan Süresi 01-90 gün kalan alacaklar</t>
  </si>
  <si>
    <t xml:space="preserve">Alınan Teminatlar (Nakit, Mevduat, Bankalarca Garanti Edilen Kredi Kartı Ödemeleri ve Devlet Borçlanma Senetlerinin %100'ü, Gayrımenkullerin %30'u) </t>
  </si>
  <si>
    <t>Amerikan Doları</t>
  </si>
  <si>
    <t>Euro</t>
  </si>
  <si>
    <t>İngiliz Sterlini</t>
  </si>
  <si>
    <t>Diğer</t>
  </si>
  <si>
    <t>Nakit</t>
  </si>
  <si>
    <t>Mevduat</t>
  </si>
  <si>
    <t>Bankalarca Garanti Edilen Kredi Kartı Ödemeleri ve Devlet Borçlanma Senetlerinin %100'ü</t>
  </si>
  <si>
    <t>IV. MUALLAK TAZMİNAT RİSKİ (MTR) (Dipnot 8)</t>
  </si>
  <si>
    <t>İKİNCİ YÖNTEME GÖRE GEREKLİ ÖZSERMAYE = AR + RR + APR + MTR + YR + KR</t>
  </si>
  <si>
    <t>4- MUALLAK TAZMİNAT RİSKİ (MTR)</t>
  </si>
  <si>
    <t xml:space="preserve">ÖZSERMAYE (YTL) </t>
  </si>
  <si>
    <t>SERMAYE YETERLİLİĞİ SONUCU  (Dipnot 1)</t>
  </si>
  <si>
    <t>ÖZSERMEYE  = Ö+KY+SY+K+DK+SBK+DZ</t>
  </si>
  <si>
    <t>İKİNCİ YÖNTEME GÖRE GEREKLİ ÖZSERMAYE =                                                              AR + RR + APR + MTR + YR + KR</t>
  </si>
  <si>
    <t>Alacaklar Toplamı</t>
  </si>
  <si>
    <r>
      <t>Bir Önceki Yılın Hayat Dışı Prim Miktarı (Brüt Yazılan Prim) (600.01-715.600.01) (</t>
    </r>
    <r>
      <rPr>
        <b/>
        <sz val="11"/>
        <rFont val="Arial"/>
        <family val="2"/>
      </rPr>
      <t>Dipnot 4) (Zorunlu Trafik Sigortası Hariç)</t>
    </r>
  </si>
  <si>
    <r>
      <t>Cari Yılın Hayat Dışı Prim Miktarı (Brüt Yazılan Prim) (600.01-715.600.01) (</t>
    </r>
    <r>
      <rPr>
        <b/>
        <sz val="11"/>
        <rFont val="Arial"/>
        <family val="2"/>
      </rPr>
      <t>Dipnot 4) (Zorunlu Trafik Sigortası Hariç)</t>
    </r>
  </si>
  <si>
    <t>Muaccel Hale Gelmiş Toplam Alacaklar</t>
  </si>
  <si>
    <t>İştirakler, bağlı ortaklıklar, bağlı menkul kıymetler ve müşterek yönetime tabi teşebbüsler arasında yer alan şirketlerin(sigorta, emeklilik, reasürans) ödenmiş sermayesi tutarları toplamı ile ana şirketin bu şirketlerde olan ortaklık paylarının çarpılması ile ulaşılan miktar</t>
  </si>
  <si>
    <t>%</t>
  </si>
  <si>
    <t xml:space="preserve">Muaccel Hale Gelmiş Alacaklar İçin; Vadesini bir ay geçmiş alacaklar (Finansal Raporlama kapsamında her bir alacak için yapılan reeskont tutarı düşülür, ancak bu hesaplama sonucu hiç bir şekilde B17'de belirlenen tutardan düşük olamaz.) </t>
  </si>
  <si>
    <r>
      <t xml:space="preserve">Sigortacılık ve Emeklilik Faaliyetlerinden Alacaklar(Net) (120+121+127.01+127.03+127.04+127.05+128+129+220+221+227.01+227.03+227.04+227.05+228+229) </t>
    </r>
    <r>
      <rPr>
        <b/>
        <sz val="11"/>
        <rFont val="Arial"/>
        <family val="2"/>
      </rPr>
      <t>(Dipnot 3)</t>
    </r>
    <r>
      <rPr>
        <sz val="11"/>
        <rFont val="Arial"/>
        <family val="2"/>
      </rPr>
      <t xml:space="preserve">  </t>
    </r>
  </si>
  <si>
    <t xml:space="preserve">Muaccel Hale Gelmiş Alacaklar İçin; Vadesini iki ay geçmiş alacaklar (Finansal Raporlama kapsamında her bir alacak için yapılan reeskont tutarı düşülür, ancak bu hesaplama sonucu hiç bir şekilde B17'de belirlenen tutardan düşük olamaz.) </t>
  </si>
  <si>
    <t xml:space="preserve">Sigortacılık ve Emeklilik Faaliyetlerinden Alacaklar(Net) - Alınan Teminatlar (Nakit, Mevduat, Bankalarca Garanti Edilen Kredi Kartı Ödemeleri ve Devlet Borçlanma Senetlerinin %100'ü, Gayrımenkullerin %30'u) (Emeklilik Şirketlerinin Emeklilik Yatırım Fonları Kapsamında Saklayıcı Şirketten Alacakları Hariç) (Muaccel Hale Gelenler Hariç)                            </t>
  </si>
  <si>
    <t>B = [Son Üç Yıllık Sürede Brüt Ödenen Hasarlar (Tarım ve Kredi Sigortalarında 7yıl) + Son Yıl Muallak Hasar Karşılıkları(direkt ve endirekt işler için ayrılan dahil) - Rücu Yoluyla Tahsil Edilen Tazminatlar - İçinde Bulunulan Yıl Hariç Olmak Üzere Üç Yıl Önce Ayrılan Muallak Hasar Karşılıkları (Tarım ve Kredi Sigortalarında 7 Yıl önce)] /3 ya da /7(Tarım ve Kredi Sigortaları İçin) Sonucu Çıkan Tutar -(Dipnot 1, Dipnot 3)</t>
  </si>
  <si>
    <t>C = Son Üç Yılda Şirket Üzerinde Kalan Hasar Tutarının Son Üç Yılda Brüt Hasar Tutarına Oranı (Dipnot 4)</t>
  </si>
  <si>
    <t>A = Son Bir Yılda Brüt Yazılan Primlerden (Vergi ve Harçlar Hariç) Fesih ve İptaller Düşüldükten Sonra Kalan Tutar (Dipnot 2)</t>
  </si>
  <si>
    <t>Gayrımenkuller (Gayrımenküllerin %100'ü yazıılmalıdır, formülasyon %30'u hesaplamaktadır)</t>
  </si>
  <si>
    <t>Dönem Sonu İtibarıyla Toplam Döviz Varlıkları (Dipnot 6)</t>
  </si>
  <si>
    <t>Dönem Sonu İtibarıyla Toplam Döviz Yükümlülükleri (Dipnot 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</si>
</sst>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Red]0.000"/>
    <numFmt numFmtId="181" formatCode="#,##0.0000"/>
    <numFmt numFmtId="182" formatCode="d\ mmmm\ yyyy;@"/>
    <numFmt numFmtId="183" formatCode="#,##0.00_ ;\-#,##0.00\ "/>
    <numFmt numFmtId="184" formatCode="&quot;Yes&quot;;&quot;Yes&quot;;&quot;No&quot;"/>
    <numFmt numFmtId="185" formatCode="&quot;True&quot;;&quot;True&quot;;&quot;False&quot;"/>
    <numFmt numFmtId="186" formatCode="&quot;On&quot;;&quot;On&quot;;&quot;Off&quot;"/>
    <numFmt numFmtId="187" formatCode="[$€-2]\ #,##0.00_);[Red]\([$€-2]\ #,##0.00\)"/>
  </numFmts>
  <fonts count="46">
    <font>
      <sz val="10"/>
      <name val="Arial"/>
      <family val="0"/>
    </font>
    <font>
      <b/>
      <sz val="12"/>
      <name val="Arial"/>
      <family val="2"/>
    </font>
    <font>
      <sz val="11"/>
      <name val="Arial"/>
      <family val="2"/>
    </font>
    <font>
      <b/>
      <sz val="11.5"/>
      <name val="Arial"/>
      <family val="2"/>
    </font>
    <font>
      <b/>
      <sz val="11"/>
      <name val="Arial"/>
      <family val="2"/>
    </font>
    <font>
      <i/>
      <sz val="11"/>
      <name val="Arial"/>
      <family val="2"/>
    </font>
    <font>
      <sz val="11"/>
      <color indexed="10"/>
      <name val="Arial"/>
      <family val="2"/>
    </font>
    <font>
      <b/>
      <sz val="10"/>
      <name val="Arial"/>
      <family val="2"/>
    </font>
    <font>
      <b/>
      <sz val="10"/>
      <color indexed="20"/>
      <name val="Arial"/>
      <family val="2"/>
    </font>
    <font>
      <sz val="10"/>
      <color indexed="10"/>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thin">
        <color indexed="8"/>
      </left>
      <right style="medium">
        <color indexed="8"/>
      </right>
      <top style="thin">
        <color indexed="8"/>
      </top>
      <bottom>
        <color indexed="63"/>
      </bottom>
    </border>
    <border>
      <left style="thin"/>
      <right style="thin"/>
      <top style="thin"/>
      <bottom style="thin"/>
    </border>
    <border>
      <left style="medium">
        <color indexed="8"/>
      </left>
      <right>
        <color indexed="63"/>
      </right>
      <top>
        <color indexed="63"/>
      </top>
      <bottom style="medium">
        <color indexed="8"/>
      </bottom>
    </border>
    <border>
      <left style="thin"/>
      <right>
        <color indexed="63"/>
      </right>
      <top style="thin"/>
      <bottom style="thin"/>
    </border>
    <border>
      <left style="medium"/>
      <right style="medium"/>
      <top style="thin"/>
      <bottom style="thin"/>
    </border>
    <border>
      <left>
        <color indexed="63"/>
      </left>
      <right>
        <color indexed="63"/>
      </right>
      <top style="thin"/>
      <bottom style="thin"/>
    </border>
    <border>
      <left style="medium">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4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4" fillId="33" borderId="10" xfId="51" applyFont="1" applyFill="1" applyBorder="1" applyAlignment="1" applyProtection="1">
      <alignment horizontal="right" vertical="center" wrapText="1"/>
      <protection/>
    </xf>
    <xf numFmtId="3" fontId="4" fillId="33" borderId="11" xfId="51" applyNumberFormat="1" applyFont="1" applyFill="1" applyBorder="1" applyAlignment="1" applyProtection="1">
      <alignment horizontal="right" vertical="center"/>
      <protection/>
    </xf>
    <xf numFmtId="0" fontId="4" fillId="33" borderId="12" xfId="51" applyFont="1" applyFill="1" applyBorder="1" applyAlignment="1" applyProtection="1">
      <alignment horizontal="right" vertical="center" wrapText="1"/>
      <protection/>
    </xf>
    <xf numFmtId="3" fontId="4" fillId="33" borderId="13" xfId="51" applyNumberFormat="1" applyFont="1" applyFill="1" applyBorder="1" applyAlignment="1" applyProtection="1">
      <alignment horizontal="right" vertical="center"/>
      <protection/>
    </xf>
    <xf numFmtId="4" fontId="4" fillId="33" borderId="13" xfId="51" applyNumberFormat="1" applyFont="1" applyFill="1" applyBorder="1" applyAlignment="1" applyProtection="1">
      <alignment horizontal="right" vertical="center"/>
      <protection/>
    </xf>
    <xf numFmtId="0" fontId="4" fillId="33" borderId="12" xfId="51" applyFont="1" applyFill="1" applyBorder="1" applyAlignment="1" applyProtection="1">
      <alignment horizontal="justify" vertical="center" wrapText="1"/>
      <protection/>
    </xf>
    <xf numFmtId="4" fontId="2" fillId="34" borderId="13" xfId="51" applyNumberFormat="1" applyFont="1" applyFill="1" applyBorder="1" applyAlignment="1" applyProtection="1">
      <alignment horizontal="right" vertical="center"/>
      <protection locked="0"/>
    </xf>
    <xf numFmtId="0" fontId="4" fillId="33" borderId="12" xfId="51" applyFont="1" applyFill="1" applyBorder="1" applyAlignment="1" applyProtection="1">
      <alignment horizontal="justify" vertical="center"/>
      <protection/>
    </xf>
    <xf numFmtId="180" fontId="2" fillId="34" borderId="13" xfId="51" applyNumberFormat="1" applyFont="1" applyFill="1" applyBorder="1" applyAlignment="1" applyProtection="1">
      <alignment horizontal="right" vertical="center"/>
      <protection locked="0"/>
    </xf>
    <xf numFmtId="0" fontId="4" fillId="35" borderId="14" xfId="51" applyFont="1" applyFill="1" applyBorder="1" applyAlignment="1" applyProtection="1">
      <alignment horizontal="left"/>
      <protection/>
    </xf>
    <xf numFmtId="4" fontId="4" fillId="35" borderId="15" xfId="51" applyNumberFormat="1" applyFont="1" applyFill="1" applyBorder="1" applyAlignment="1" applyProtection="1">
      <alignment horizontal="right" vertical="center"/>
      <protection/>
    </xf>
    <xf numFmtId="0" fontId="2" fillId="33" borderId="16" xfId="51" applyFont="1" applyFill="1" applyBorder="1" applyAlignment="1" applyProtection="1">
      <alignment horizontal="justify"/>
      <protection/>
    </xf>
    <xf numFmtId="4" fontId="2" fillId="33" borderId="17" xfId="51" applyNumberFormat="1" applyFont="1" applyFill="1" applyBorder="1" applyAlignment="1" applyProtection="1">
      <alignment horizontal="right" vertical="center"/>
      <protection/>
    </xf>
    <xf numFmtId="0" fontId="2" fillId="33" borderId="12" xfId="51" applyFont="1" applyFill="1" applyBorder="1" applyAlignment="1" applyProtection="1">
      <alignment horizontal="justify"/>
      <protection/>
    </xf>
    <xf numFmtId="4" fontId="2" fillId="33" borderId="13" xfId="51" applyNumberFormat="1" applyFont="1" applyFill="1" applyBorder="1" applyAlignment="1" applyProtection="1">
      <alignment horizontal="right" vertical="center"/>
      <protection/>
    </xf>
    <xf numFmtId="0" fontId="4" fillId="35" borderId="14" xfId="51" applyFont="1" applyFill="1" applyBorder="1" applyAlignment="1" applyProtection="1">
      <alignment horizontal="justify"/>
      <protection/>
    </xf>
    <xf numFmtId="4" fontId="4" fillId="35" borderId="15" xfId="51" applyNumberFormat="1" applyFont="1" applyFill="1" applyBorder="1" applyAlignment="1" applyProtection="1">
      <alignment horizontal="right"/>
      <protection/>
    </xf>
    <xf numFmtId="0" fontId="2" fillId="33" borderId="16" xfId="51" applyFont="1" applyFill="1" applyBorder="1" applyAlignment="1" applyProtection="1">
      <alignment horizontal="justify" wrapText="1"/>
      <protection/>
    </xf>
    <xf numFmtId="4" fontId="2" fillId="33" borderId="17" xfId="51" applyNumberFormat="1" applyFont="1" applyFill="1" applyBorder="1" applyAlignment="1" applyProtection="1">
      <alignment horizontal="right"/>
      <protection/>
    </xf>
    <xf numFmtId="4" fontId="2" fillId="33" borderId="18" xfId="51" applyNumberFormat="1" applyFont="1" applyFill="1" applyBorder="1" applyAlignment="1" applyProtection="1">
      <alignment horizontal="right"/>
      <protection/>
    </xf>
    <xf numFmtId="0" fontId="4" fillId="35" borderId="14" xfId="51" applyFont="1" applyFill="1" applyBorder="1" applyAlignment="1" applyProtection="1">
      <alignment horizontal="center" vertical="center" wrapText="1"/>
      <protection/>
    </xf>
    <xf numFmtId="0" fontId="4" fillId="33" borderId="10" xfId="51" applyFont="1" applyFill="1" applyBorder="1" applyAlignment="1" applyProtection="1">
      <alignment horizontal="left" vertical="center" wrapText="1"/>
      <protection/>
    </xf>
    <xf numFmtId="0" fontId="4" fillId="33" borderId="12" xfId="51" applyFont="1" applyFill="1" applyBorder="1" applyAlignment="1" applyProtection="1">
      <alignment horizontal="left" vertical="center" wrapText="1"/>
      <protection/>
    </xf>
    <xf numFmtId="0" fontId="4" fillId="33" borderId="12" xfId="51" applyFont="1" applyFill="1" applyBorder="1" applyAlignment="1" applyProtection="1">
      <alignment horizontal="right" vertical="center"/>
      <protection/>
    </xf>
    <xf numFmtId="0" fontId="4" fillId="33" borderId="12" xfId="51" applyFont="1" applyFill="1" applyBorder="1" applyAlignment="1" applyProtection="1">
      <alignment horizontal="justify"/>
      <protection/>
    </xf>
    <xf numFmtId="0" fontId="4" fillId="33" borderId="12" xfId="51" applyFont="1" applyFill="1" applyBorder="1" applyAlignment="1" applyProtection="1">
      <alignment horizontal="right"/>
      <protection/>
    </xf>
    <xf numFmtId="0" fontId="4" fillId="33" borderId="19" xfId="51" applyFont="1" applyFill="1" applyBorder="1" applyAlignment="1" applyProtection="1">
      <alignment horizontal="right"/>
      <protection/>
    </xf>
    <xf numFmtId="4" fontId="4" fillId="33" borderId="18" xfId="51" applyNumberFormat="1" applyFont="1" applyFill="1" applyBorder="1" applyAlignment="1" applyProtection="1">
      <alignment horizontal="right" vertical="center"/>
      <protection/>
    </xf>
    <xf numFmtId="0" fontId="4" fillId="35" borderId="20" xfId="51" applyFont="1" applyFill="1" applyBorder="1" applyAlignment="1" applyProtection="1">
      <alignment horizontal="justify"/>
      <protection/>
    </xf>
    <xf numFmtId="0" fontId="2" fillId="33" borderId="21" xfId="51" applyFont="1" applyFill="1" applyBorder="1" applyAlignment="1" applyProtection="1">
      <alignment horizontal="left" vertical="center" wrapText="1"/>
      <protection/>
    </xf>
    <xf numFmtId="0" fontId="2" fillId="33" borderId="22" xfId="51" applyFont="1" applyFill="1" applyBorder="1" applyAlignment="1" applyProtection="1">
      <alignment horizontal="left" vertical="center" wrapText="1"/>
      <protection/>
    </xf>
    <xf numFmtId="4" fontId="2" fillId="33" borderId="23" xfId="51" applyNumberFormat="1" applyFont="1" applyFill="1" applyBorder="1" applyAlignment="1" applyProtection="1">
      <alignment horizontal="right"/>
      <protection/>
    </xf>
    <xf numFmtId="0" fontId="4" fillId="35" borderId="24" xfId="51" applyFont="1" applyFill="1" applyBorder="1" applyAlignment="1" applyProtection="1">
      <alignment horizontal="justify"/>
      <protection/>
    </xf>
    <xf numFmtId="0" fontId="2" fillId="33" borderId="25" xfId="51" applyFont="1" applyFill="1" applyBorder="1" applyAlignment="1" applyProtection="1">
      <alignment horizontal="left" vertical="center" wrapText="1"/>
      <protection/>
    </xf>
    <xf numFmtId="4" fontId="2" fillId="33" borderId="15" xfId="51" applyNumberFormat="1" applyFont="1" applyFill="1" applyBorder="1" applyAlignment="1" applyProtection="1">
      <alignment horizontal="right"/>
      <protection/>
    </xf>
    <xf numFmtId="0" fontId="4" fillId="35" borderId="26" xfId="51" applyFont="1" applyFill="1" applyBorder="1" applyAlignment="1" applyProtection="1">
      <alignment horizontal="center" vertical="center" wrapText="1"/>
      <protection/>
    </xf>
    <xf numFmtId="4" fontId="4" fillId="35" borderId="15" xfId="51" applyNumberFormat="1" applyFont="1" applyFill="1" applyBorder="1" applyAlignment="1" applyProtection="1">
      <alignment horizontal="right" vertical="center" wrapText="1"/>
      <protection/>
    </xf>
    <xf numFmtId="0" fontId="2" fillId="36" borderId="0" xfId="49" applyFont="1" applyFill="1" applyProtection="1">
      <alignment/>
      <protection/>
    </xf>
    <xf numFmtId="0" fontId="2" fillId="33" borderId="16" xfId="49" applyFont="1" applyFill="1" applyBorder="1" applyProtection="1">
      <alignment/>
      <protection/>
    </xf>
    <xf numFmtId="4" fontId="2" fillId="34" borderId="27" xfId="49" applyNumberFormat="1" applyFont="1" applyFill="1" applyBorder="1" applyAlignment="1" applyProtection="1">
      <alignment horizontal="right"/>
      <protection locked="0"/>
    </xf>
    <xf numFmtId="0" fontId="2" fillId="33" borderId="12" xfId="49" applyFont="1" applyFill="1" applyBorder="1" applyProtection="1">
      <alignment/>
      <protection/>
    </xf>
    <xf numFmtId="4" fontId="2" fillId="34" borderId="28" xfId="49" applyNumberFormat="1" applyFont="1" applyFill="1" applyBorder="1" applyAlignment="1" applyProtection="1">
      <alignment horizontal="right"/>
      <protection locked="0"/>
    </xf>
    <xf numFmtId="0" fontId="2" fillId="33" borderId="12" xfId="49" applyFont="1" applyFill="1" applyBorder="1" applyAlignment="1" applyProtection="1">
      <alignment wrapText="1"/>
      <protection/>
    </xf>
    <xf numFmtId="0" fontId="2" fillId="33" borderId="19" xfId="49" applyFont="1" applyFill="1" applyBorder="1" applyAlignment="1" applyProtection="1">
      <alignment wrapText="1"/>
      <protection/>
    </xf>
    <xf numFmtId="4" fontId="2" fillId="34" borderId="29" xfId="49" applyNumberFormat="1" applyFont="1" applyFill="1" applyBorder="1" applyAlignment="1" applyProtection="1">
      <alignment horizontal="right"/>
      <protection locked="0"/>
    </xf>
    <xf numFmtId="0" fontId="4" fillId="35" borderId="14" xfId="49" applyFont="1" applyFill="1" applyBorder="1" applyAlignment="1" applyProtection="1">
      <alignment horizontal="center"/>
      <protection/>
    </xf>
    <xf numFmtId="4" fontId="2" fillId="35" borderId="14" xfId="49" applyNumberFormat="1" applyFont="1" applyFill="1" applyBorder="1" applyAlignment="1" applyProtection="1">
      <alignment horizontal="right"/>
      <protection/>
    </xf>
    <xf numFmtId="0" fontId="2" fillId="33" borderId="21" xfId="49" applyFont="1" applyFill="1" applyBorder="1" applyAlignment="1" applyProtection="1">
      <alignment wrapText="1"/>
      <protection/>
    </xf>
    <xf numFmtId="4" fontId="2" fillId="34" borderId="30" xfId="49" applyNumberFormat="1" applyFont="1" applyFill="1" applyBorder="1" applyAlignment="1" applyProtection="1">
      <alignment horizontal="right"/>
      <protection locked="0"/>
    </xf>
    <xf numFmtId="4" fontId="2" fillId="34" borderId="31" xfId="49" applyNumberFormat="1" applyFont="1" applyFill="1" applyBorder="1" applyAlignment="1" applyProtection="1">
      <alignment horizontal="right"/>
      <protection locked="0"/>
    </xf>
    <xf numFmtId="0" fontId="2" fillId="33" borderId="25" xfId="49" applyFont="1" applyFill="1" applyBorder="1" applyProtection="1">
      <alignment/>
      <protection/>
    </xf>
    <xf numFmtId="0" fontId="2" fillId="33" borderId="10" xfId="49" applyFont="1" applyFill="1" applyBorder="1" applyProtection="1">
      <alignment/>
      <protection/>
    </xf>
    <xf numFmtId="0" fontId="6" fillId="33" borderId="12" xfId="49" applyFont="1" applyFill="1" applyBorder="1" applyProtection="1">
      <alignment/>
      <protection/>
    </xf>
    <xf numFmtId="0" fontId="6" fillId="33" borderId="32" xfId="49" applyFont="1" applyFill="1" applyBorder="1" applyProtection="1">
      <alignment/>
      <protection/>
    </xf>
    <xf numFmtId="0" fontId="6" fillId="33" borderId="22" xfId="49" applyFont="1" applyFill="1" applyBorder="1" applyProtection="1">
      <alignment/>
      <protection/>
    </xf>
    <xf numFmtId="0" fontId="4" fillId="35" borderId="20" xfId="51" applyFont="1" applyFill="1" applyBorder="1" applyAlignment="1" applyProtection="1">
      <alignment/>
      <protection/>
    </xf>
    <xf numFmtId="4" fontId="2" fillId="0" borderId="31" xfId="49" applyNumberFormat="1" applyFont="1" applyBorder="1" applyAlignment="1" applyProtection="1">
      <alignment horizontal="right"/>
      <protection/>
    </xf>
    <xf numFmtId="4" fontId="2" fillId="36" borderId="0" xfId="49" applyNumberFormat="1" applyFont="1" applyFill="1" applyAlignment="1" applyProtection="1">
      <alignment horizontal="right"/>
      <protection/>
    </xf>
    <xf numFmtId="0" fontId="2" fillId="36" borderId="0" xfId="49" applyFont="1" applyFill="1" applyAlignment="1" applyProtection="1">
      <alignment horizontal="left"/>
      <protection/>
    </xf>
    <xf numFmtId="0" fontId="2" fillId="0" borderId="0" xfId="49" applyFont="1" applyProtection="1">
      <alignment/>
      <protection/>
    </xf>
    <xf numFmtId="4" fontId="2" fillId="0" borderId="0" xfId="49" applyNumberFormat="1" applyFont="1" applyAlignment="1" applyProtection="1">
      <alignment horizontal="right"/>
      <protection/>
    </xf>
    <xf numFmtId="0" fontId="7" fillId="35" borderId="14" xfId="51" applyFont="1" applyFill="1" applyBorder="1" applyAlignment="1" applyProtection="1">
      <alignment horizontal="left" vertical="center" wrapText="1"/>
      <protection/>
    </xf>
    <xf numFmtId="0" fontId="7" fillId="35" borderId="14" xfId="51" applyFont="1" applyFill="1" applyBorder="1" applyAlignment="1" applyProtection="1">
      <alignment horizontal="center" vertical="center" wrapText="1"/>
      <protection/>
    </xf>
    <xf numFmtId="0" fontId="8" fillId="34" borderId="33" xfId="50" applyFont="1" applyFill="1" applyBorder="1" applyAlignment="1" applyProtection="1">
      <alignment horizontal="center" wrapText="1"/>
      <protection locked="0"/>
    </xf>
    <xf numFmtId="182" fontId="4" fillId="35" borderId="14" xfId="50" applyNumberFormat="1" applyFont="1" applyFill="1" applyBorder="1" applyAlignment="1" applyProtection="1">
      <alignment horizontal="center" vertical="center" wrapText="1"/>
      <protection/>
    </xf>
    <xf numFmtId="0" fontId="0" fillId="33" borderId="12" xfId="49" applyFont="1" applyFill="1" applyBorder="1" applyAlignment="1" applyProtection="1">
      <alignment wrapText="1"/>
      <protection/>
    </xf>
    <xf numFmtId="3" fontId="0" fillId="36" borderId="0" xfId="51" applyNumberFormat="1" applyFont="1" applyFill="1" applyBorder="1" applyProtection="1">
      <alignment/>
      <protection/>
    </xf>
    <xf numFmtId="0" fontId="0" fillId="33" borderId="19" xfId="51" applyFont="1" applyFill="1" applyBorder="1" applyAlignment="1" applyProtection="1">
      <alignment vertical="center"/>
      <protection/>
    </xf>
    <xf numFmtId="3" fontId="9" fillId="36" borderId="0" xfId="51" applyNumberFormat="1" applyFont="1" applyFill="1" applyBorder="1" applyAlignment="1" applyProtection="1">
      <alignment vertical="center"/>
      <protection/>
    </xf>
    <xf numFmtId="0" fontId="0" fillId="36" borderId="0" xfId="51" applyFont="1" applyFill="1" applyBorder="1" applyAlignment="1" applyProtection="1">
      <alignment horizontal="center" vertical="center" wrapText="1"/>
      <protection/>
    </xf>
    <xf numFmtId="0" fontId="0" fillId="33" borderId="27" xfId="51" applyFont="1" applyFill="1" applyBorder="1" applyAlignment="1" applyProtection="1">
      <alignment horizontal="left"/>
      <protection/>
    </xf>
    <xf numFmtId="3" fontId="0" fillId="36" borderId="0" xfId="51" applyNumberFormat="1" applyFont="1" applyFill="1" applyBorder="1" applyAlignment="1" applyProtection="1">
      <alignment vertical="center"/>
      <protection/>
    </xf>
    <xf numFmtId="0" fontId="0" fillId="33" borderId="29" xfId="51" applyFont="1" applyFill="1" applyBorder="1" applyAlignment="1" applyProtection="1">
      <alignment horizontal="justify"/>
      <protection/>
    </xf>
    <xf numFmtId="0" fontId="7" fillId="35" borderId="15" xfId="51" applyFont="1" applyFill="1" applyBorder="1" applyAlignment="1" applyProtection="1">
      <alignment horizontal="left" vertical="center" wrapText="1"/>
      <protection/>
    </xf>
    <xf numFmtId="183" fontId="0" fillId="36" borderId="0" xfId="51" applyNumberFormat="1" applyFont="1" applyFill="1" applyBorder="1" applyProtection="1">
      <alignment/>
      <protection/>
    </xf>
    <xf numFmtId="0" fontId="7" fillId="35" borderId="20" xfId="51" applyFont="1" applyFill="1" applyBorder="1" applyAlignment="1" applyProtection="1">
      <alignment horizontal="left" vertical="center" wrapText="1"/>
      <protection/>
    </xf>
    <xf numFmtId="0" fontId="0" fillId="33" borderId="24" xfId="51" applyFont="1" applyFill="1" applyBorder="1" applyAlignment="1" applyProtection="1">
      <alignment horizontal="center" vertical="center"/>
      <protection/>
    </xf>
    <xf numFmtId="0" fontId="7" fillId="35" borderId="20" xfId="51" applyFont="1" applyFill="1" applyBorder="1" applyAlignment="1" applyProtection="1">
      <alignment horizontal="center" vertical="center"/>
      <protection/>
    </xf>
    <xf numFmtId="4" fontId="7" fillId="33" borderId="14" xfId="51" applyNumberFormat="1" applyFont="1" applyFill="1" applyBorder="1" applyAlignment="1" applyProtection="1">
      <alignment vertical="center"/>
      <protection/>
    </xf>
    <xf numFmtId="0" fontId="0" fillId="33" borderId="20" xfId="51" applyFont="1" applyFill="1" applyBorder="1" applyAlignment="1" applyProtection="1">
      <alignment vertical="center"/>
      <protection/>
    </xf>
    <xf numFmtId="4" fontId="0" fillId="33" borderId="34" xfId="51" applyNumberFormat="1" applyFont="1" applyFill="1" applyBorder="1" applyAlignment="1" applyProtection="1">
      <alignment vertical="center"/>
      <protection/>
    </xf>
    <xf numFmtId="4" fontId="0" fillId="34" borderId="35" xfId="51" applyNumberFormat="1" applyFont="1" applyFill="1" applyBorder="1" applyAlignment="1" applyProtection="1">
      <alignment vertical="center"/>
      <protection locked="0"/>
    </xf>
    <xf numFmtId="4" fontId="0" fillId="34" borderId="36" xfId="51" applyNumberFormat="1" applyFont="1" applyFill="1" applyBorder="1" applyAlignment="1" applyProtection="1">
      <alignment vertical="center"/>
      <protection locked="0"/>
    </xf>
    <xf numFmtId="4" fontId="0" fillId="34" borderId="37" xfId="49" applyNumberFormat="1" applyFont="1" applyFill="1" applyBorder="1" applyProtection="1">
      <alignment/>
      <protection locked="0"/>
    </xf>
    <xf numFmtId="0" fontId="7" fillId="35" borderId="20" xfId="51" applyFont="1" applyFill="1" applyBorder="1" applyAlignment="1" applyProtection="1">
      <alignment horizontal="left" vertical="center"/>
      <protection/>
    </xf>
    <xf numFmtId="0" fontId="2" fillId="33" borderId="13" xfId="49" applyFont="1" applyFill="1" applyBorder="1" applyAlignment="1" applyProtection="1">
      <alignment vertical="top"/>
      <protection/>
    </xf>
    <xf numFmtId="4" fontId="2" fillId="34" borderId="37" xfId="49" applyNumberFormat="1" applyFont="1" applyFill="1" applyBorder="1" applyAlignment="1" applyProtection="1">
      <alignment horizontal="right"/>
      <protection locked="0"/>
    </xf>
    <xf numFmtId="0" fontId="2" fillId="33" borderId="11" xfId="49" applyFont="1" applyFill="1" applyBorder="1" applyAlignment="1" applyProtection="1">
      <alignment vertical="top" wrapText="1"/>
      <protection/>
    </xf>
    <xf numFmtId="3" fontId="0" fillId="0" borderId="0" xfId="0" applyNumberFormat="1" applyAlignment="1">
      <alignment/>
    </xf>
    <xf numFmtId="4" fontId="7" fillId="0" borderId="0" xfId="0" applyNumberFormat="1" applyFont="1" applyAlignment="1">
      <alignment/>
    </xf>
    <xf numFmtId="0" fontId="2" fillId="36" borderId="0" xfId="49" applyNumberFormat="1" applyFont="1" applyFill="1" applyProtection="1">
      <alignment/>
      <protection/>
    </xf>
    <xf numFmtId="0" fontId="2" fillId="33" borderId="28" xfId="49" applyFont="1" applyFill="1" applyBorder="1" applyAlignment="1" applyProtection="1">
      <alignment wrapText="1"/>
      <protection/>
    </xf>
    <xf numFmtId="0" fontId="2" fillId="33" borderId="28" xfId="49" applyFont="1" applyFill="1" applyBorder="1" applyProtection="1">
      <alignment/>
      <protection/>
    </xf>
    <xf numFmtId="0" fontId="6" fillId="33" borderId="29" xfId="49" applyFont="1" applyFill="1" applyBorder="1" applyProtection="1">
      <alignment/>
      <protection/>
    </xf>
    <xf numFmtId="0" fontId="2" fillId="33" borderId="38" xfId="49" applyFont="1" applyFill="1" applyBorder="1" applyProtection="1">
      <alignment/>
      <protection/>
    </xf>
    <xf numFmtId="9" fontId="2" fillId="33" borderId="39" xfId="65" applyFont="1" applyFill="1" applyBorder="1" applyAlignment="1" applyProtection="1">
      <alignment horizontal="right"/>
      <protection/>
    </xf>
    <xf numFmtId="0" fontId="2" fillId="33" borderId="23" xfId="49" applyFont="1" applyFill="1" applyBorder="1" applyAlignment="1" applyProtection="1">
      <alignment vertical="top"/>
      <protection/>
    </xf>
    <xf numFmtId="0" fontId="2" fillId="33" borderId="18" xfId="49" applyFont="1" applyFill="1" applyBorder="1" applyAlignment="1" applyProtection="1">
      <alignment vertical="top"/>
      <protection/>
    </xf>
    <xf numFmtId="0" fontId="2" fillId="33" borderId="12" xfId="51" applyFont="1" applyFill="1" applyBorder="1" applyAlignment="1" applyProtection="1">
      <alignment horizontal="justify" vertical="center" wrapText="1"/>
      <protection/>
    </xf>
    <xf numFmtId="0" fontId="2" fillId="33" borderId="12" xfId="51" applyFont="1" applyFill="1" applyBorder="1" applyAlignment="1" applyProtection="1">
      <alignment horizontal="justify" vertical="center"/>
      <protection/>
    </xf>
    <xf numFmtId="0" fontId="2" fillId="33" borderId="28" xfId="51" applyFont="1" applyFill="1" applyBorder="1" applyAlignment="1" applyProtection="1">
      <alignment horizontal="justify" vertical="center"/>
      <protection/>
    </xf>
    <xf numFmtId="0" fontId="2" fillId="33" borderId="29" xfId="51" applyFont="1" applyFill="1" applyBorder="1" applyAlignment="1" applyProtection="1">
      <alignment horizontal="justify" vertical="center"/>
      <protection/>
    </xf>
    <xf numFmtId="180" fontId="2" fillId="34" borderId="18" xfId="51" applyNumberFormat="1" applyFont="1" applyFill="1" applyBorder="1" applyAlignment="1" applyProtection="1">
      <alignment horizontal="right" vertical="center"/>
      <protection locked="0"/>
    </xf>
    <xf numFmtId="4" fontId="2" fillId="37" borderId="28" xfId="49" applyNumberFormat="1" applyFont="1" applyFill="1" applyBorder="1" applyAlignment="1" applyProtection="1">
      <alignment horizontal="right"/>
      <protection/>
    </xf>
    <xf numFmtId="0" fontId="2" fillId="33" borderId="40" xfId="49" applyFont="1" applyFill="1" applyBorder="1" applyProtection="1">
      <alignment/>
      <protection/>
    </xf>
    <xf numFmtId="0" fontId="4" fillId="35" borderId="41" xfId="51" applyFont="1" applyFill="1" applyBorder="1" applyAlignment="1" applyProtection="1">
      <alignment/>
      <protection/>
    </xf>
    <xf numFmtId="4" fontId="2" fillId="35" borderId="26" xfId="49" applyNumberFormat="1" applyFont="1" applyFill="1" applyBorder="1" applyAlignment="1" applyProtection="1">
      <alignment horizontal="right"/>
      <protection/>
    </xf>
    <xf numFmtId="4" fontId="2" fillId="37" borderId="38" xfId="49" applyNumberFormat="1" applyFont="1" applyFill="1" applyBorder="1" applyAlignment="1" applyProtection="1">
      <alignment horizontal="right"/>
      <protection/>
    </xf>
    <xf numFmtId="0" fontId="2" fillId="33" borderId="16" xfId="49" applyFont="1" applyFill="1" applyBorder="1" applyAlignment="1" applyProtection="1">
      <alignment wrapText="1"/>
      <protection/>
    </xf>
    <xf numFmtId="0" fontId="2" fillId="38" borderId="42" xfId="49" applyFont="1" applyFill="1" applyBorder="1" applyProtection="1">
      <alignment/>
      <protection/>
    </xf>
    <xf numFmtId="4" fontId="2" fillId="37" borderId="43" xfId="49" applyNumberFormat="1" applyFont="1" applyFill="1" applyBorder="1" applyAlignment="1" applyProtection="1">
      <alignment horizontal="right"/>
      <protection/>
    </xf>
    <xf numFmtId="4" fontId="2" fillId="33" borderId="35" xfId="49" applyNumberFormat="1" applyFont="1" applyFill="1" applyBorder="1" applyAlignment="1" applyProtection="1">
      <alignment horizontal="right"/>
      <protection/>
    </xf>
    <xf numFmtId="4" fontId="2" fillId="39" borderId="40" xfId="49" applyNumberFormat="1" applyFont="1" applyFill="1" applyBorder="1" applyAlignment="1" applyProtection="1">
      <alignment horizontal="right"/>
      <protection locked="0"/>
    </xf>
    <xf numFmtId="0" fontId="2" fillId="36" borderId="0" xfId="51" applyFont="1" applyFill="1" applyProtection="1">
      <alignment/>
      <protection/>
    </xf>
    <xf numFmtId="0" fontId="2" fillId="0" borderId="0" xfId="51" applyFont="1" applyProtection="1">
      <alignment/>
      <protection/>
    </xf>
    <xf numFmtId="4" fontId="2" fillId="37" borderId="13" xfId="51" applyNumberFormat="1" applyFont="1" applyFill="1" applyBorder="1" applyAlignment="1" applyProtection="1">
      <alignment horizontal="right" vertical="center"/>
      <protection/>
    </xf>
    <xf numFmtId="180" fontId="2" fillId="37" borderId="13" xfId="51" applyNumberFormat="1" applyFont="1" applyFill="1" applyBorder="1" applyAlignment="1" applyProtection="1">
      <alignment horizontal="right" vertical="center"/>
      <protection/>
    </xf>
    <xf numFmtId="0" fontId="2" fillId="40" borderId="44" xfId="49" applyFont="1" applyFill="1" applyBorder="1" applyAlignment="1" applyProtection="1">
      <alignment vertical="center"/>
      <protection/>
    </xf>
    <xf numFmtId="4" fontId="2" fillId="37" borderId="45" xfId="51" applyNumberFormat="1" applyFont="1" applyFill="1" applyBorder="1" applyAlignment="1" applyProtection="1">
      <alignment horizontal="right" vertical="center"/>
      <protection/>
    </xf>
    <xf numFmtId="4" fontId="4" fillId="35" borderId="11" xfId="49" applyNumberFormat="1" applyFont="1" applyFill="1" applyBorder="1" applyAlignment="1" applyProtection="1">
      <alignment horizontal="right"/>
      <protection/>
    </xf>
    <xf numFmtId="4" fontId="2" fillId="36" borderId="0" xfId="51" applyNumberFormat="1" applyFont="1" applyFill="1" applyAlignment="1" applyProtection="1">
      <alignment horizontal="right"/>
      <protection/>
    </xf>
    <xf numFmtId="4" fontId="2" fillId="0" borderId="0" xfId="51" applyNumberFormat="1" applyFont="1" applyAlignment="1" applyProtection="1">
      <alignment horizontal="right"/>
      <protection/>
    </xf>
    <xf numFmtId="4" fontId="2" fillId="33" borderId="35" xfId="65" applyNumberFormat="1" applyFont="1" applyFill="1" applyBorder="1" applyAlignment="1" applyProtection="1">
      <alignment horizontal="right"/>
      <protection/>
    </xf>
    <xf numFmtId="4" fontId="2" fillId="37" borderId="37" xfId="49" applyNumberFormat="1" applyFont="1" applyFill="1" applyBorder="1" applyAlignment="1" applyProtection="1">
      <alignment horizontal="right"/>
      <protection/>
    </xf>
    <xf numFmtId="4" fontId="2" fillId="33" borderId="46" xfId="49" applyNumberFormat="1" applyFont="1" applyFill="1" applyBorder="1" applyAlignment="1" applyProtection="1">
      <alignment horizontal="right"/>
      <protection/>
    </xf>
    <xf numFmtId="4" fontId="2" fillId="33" borderId="31" xfId="49" applyNumberFormat="1" applyFont="1" applyFill="1" applyBorder="1" applyAlignment="1" applyProtection="1">
      <alignment horizontal="right"/>
      <protection/>
    </xf>
    <xf numFmtId="4" fontId="2" fillId="34" borderId="43" xfId="49" applyNumberFormat="1" applyFont="1" applyFill="1" applyBorder="1" applyAlignment="1" applyProtection="1">
      <alignment horizontal="right"/>
      <protection locked="0"/>
    </xf>
    <xf numFmtId="4" fontId="2" fillId="39" borderId="37" xfId="65" applyNumberFormat="1" applyFont="1" applyFill="1" applyBorder="1" applyAlignment="1" applyProtection="1">
      <alignment horizontal="right"/>
      <protection locked="0"/>
    </xf>
    <xf numFmtId="0" fontId="0" fillId="36" borderId="0" xfId="50" applyFont="1" applyFill="1" applyBorder="1" applyProtection="1">
      <alignment/>
      <protection/>
    </xf>
    <xf numFmtId="0" fontId="0" fillId="36" borderId="0" xfId="50" applyFont="1" applyFill="1" applyProtection="1">
      <alignment/>
      <protection/>
    </xf>
    <xf numFmtId="1" fontId="7" fillId="33" borderId="20" xfId="50" applyNumberFormat="1" applyFont="1" applyFill="1" applyBorder="1" applyAlignment="1" applyProtection="1">
      <alignment horizontal="center" vertical="center"/>
      <protection/>
    </xf>
    <xf numFmtId="1" fontId="7" fillId="33" borderId="34" xfId="50" applyNumberFormat="1" applyFont="1" applyFill="1" applyBorder="1" applyAlignment="1" applyProtection="1">
      <alignment horizontal="center" vertical="center"/>
      <protection/>
    </xf>
    <xf numFmtId="0" fontId="0" fillId="36" borderId="0" xfId="50" applyFont="1" applyFill="1" applyBorder="1" applyAlignment="1" applyProtection="1">
      <alignment wrapText="1"/>
      <protection/>
    </xf>
    <xf numFmtId="0" fontId="0" fillId="36" borderId="0" xfId="50" applyFont="1" applyFill="1" applyAlignment="1" applyProtection="1">
      <alignment wrapText="1"/>
      <protection/>
    </xf>
    <xf numFmtId="1" fontId="7" fillId="35" borderId="14" xfId="50" applyNumberFormat="1" applyFont="1" applyFill="1" applyBorder="1" applyAlignment="1" applyProtection="1">
      <alignment horizontal="center" vertical="center" wrapText="1"/>
      <protection/>
    </xf>
    <xf numFmtId="1" fontId="7" fillId="35" borderId="33" xfId="50" applyNumberFormat="1" applyFont="1" applyFill="1" applyBorder="1" applyAlignment="1" applyProtection="1">
      <alignment horizontal="left" vertical="center" wrapText="1"/>
      <protection/>
    </xf>
    <xf numFmtId="1" fontId="7" fillId="33" borderId="41" xfId="50" applyNumberFormat="1" applyFont="1" applyFill="1" applyBorder="1" applyAlignment="1" applyProtection="1">
      <alignment horizontal="left" vertical="center" wrapText="1"/>
      <protection/>
    </xf>
    <xf numFmtId="0" fontId="0" fillId="33" borderId="47" xfId="50" applyFont="1" applyFill="1" applyBorder="1" applyAlignment="1" applyProtection="1">
      <alignment horizontal="right" wrapText="1"/>
      <protection/>
    </xf>
    <xf numFmtId="4" fontId="0" fillId="33" borderId="27" xfId="0" applyNumberFormat="1" applyFont="1" applyFill="1" applyBorder="1" applyAlignment="1" applyProtection="1">
      <alignment/>
      <protection/>
    </xf>
    <xf numFmtId="0" fontId="0" fillId="36" borderId="0" xfId="51" applyFont="1" applyFill="1" applyProtection="1">
      <alignment/>
      <protection/>
    </xf>
    <xf numFmtId="4" fontId="0" fillId="33" borderId="29" xfId="0" applyNumberFormat="1" applyFont="1" applyFill="1" applyBorder="1" applyAlignment="1" applyProtection="1">
      <alignment vertical="center"/>
      <protection/>
    </xf>
    <xf numFmtId="4" fontId="7" fillId="33" borderId="48" xfId="51" applyNumberFormat="1" applyFont="1" applyFill="1" applyBorder="1" applyProtection="1">
      <alignment/>
      <protection/>
    </xf>
    <xf numFmtId="4" fontId="0" fillId="33" borderId="27" xfId="51" applyNumberFormat="1" applyFont="1" applyFill="1" applyBorder="1" applyProtection="1">
      <alignment/>
      <protection/>
    </xf>
    <xf numFmtId="4" fontId="0" fillId="33" borderId="29" xfId="51" applyNumberFormat="1" applyFont="1" applyFill="1" applyBorder="1" applyProtection="1">
      <alignment/>
      <protection/>
    </xf>
    <xf numFmtId="4" fontId="7" fillId="33" borderId="34" xfId="51" applyNumberFormat="1" applyFont="1" applyFill="1" applyBorder="1" applyProtection="1">
      <alignment/>
      <protection/>
    </xf>
    <xf numFmtId="4" fontId="7" fillId="33" borderId="14" xfId="0" applyNumberFormat="1" applyFont="1" applyFill="1" applyBorder="1" applyAlignment="1" applyProtection="1">
      <alignment horizontal="right"/>
      <protection/>
    </xf>
    <xf numFmtId="4" fontId="7" fillId="33" borderId="14" xfId="49" applyNumberFormat="1" applyFont="1" applyFill="1" applyBorder="1" applyAlignment="1" applyProtection="1">
      <alignment vertical="center"/>
      <protection/>
    </xf>
    <xf numFmtId="4" fontId="0" fillId="33" borderId="49" xfId="49" applyNumberFormat="1" applyFont="1" applyFill="1" applyBorder="1" applyAlignment="1" applyProtection="1">
      <alignment vertical="center"/>
      <protection/>
    </xf>
    <xf numFmtId="0" fontId="7" fillId="33" borderId="10" xfId="49" applyFont="1" applyFill="1" applyBorder="1" applyAlignment="1" applyProtection="1">
      <alignment horizontal="left" vertical="center"/>
      <protection/>
    </xf>
    <xf numFmtId="4" fontId="7" fillId="33" borderId="27" xfId="49" applyNumberFormat="1" applyFont="1" applyFill="1" applyBorder="1" applyProtection="1">
      <alignment/>
      <protection/>
    </xf>
    <xf numFmtId="4" fontId="0" fillId="36" borderId="0" xfId="49" applyNumberFormat="1" applyFont="1" applyFill="1" applyBorder="1" applyAlignment="1" applyProtection="1">
      <alignment horizontal="right"/>
      <protection/>
    </xf>
    <xf numFmtId="0" fontId="0" fillId="36" borderId="0" xfId="49" applyFont="1" applyFill="1" applyProtection="1">
      <alignment/>
      <protection/>
    </xf>
    <xf numFmtId="0" fontId="7" fillId="33" borderId="12" xfId="49" applyFont="1" applyFill="1" applyBorder="1" applyAlignment="1" applyProtection="1">
      <alignment horizontal="left" vertical="center"/>
      <protection/>
    </xf>
    <xf numFmtId="4" fontId="7" fillId="33" borderId="28" xfId="49" applyNumberFormat="1" applyFont="1" applyFill="1" applyBorder="1" applyProtection="1">
      <alignment/>
      <protection/>
    </xf>
    <xf numFmtId="0" fontId="7" fillId="33" borderId="19" xfId="49" applyFont="1" applyFill="1" applyBorder="1" applyAlignment="1" applyProtection="1">
      <alignment horizontal="left" vertical="center"/>
      <protection/>
    </xf>
    <xf numFmtId="4" fontId="7" fillId="33" borderId="29" xfId="49" applyNumberFormat="1" applyFont="1" applyFill="1" applyBorder="1" applyProtection="1">
      <alignment/>
      <protection/>
    </xf>
    <xf numFmtId="0" fontId="0" fillId="33" borderId="50" xfId="49" applyFont="1" applyFill="1" applyBorder="1" applyProtection="1">
      <alignment/>
      <protection/>
    </xf>
    <xf numFmtId="0" fontId="0" fillId="33" borderId="21" xfId="49" applyFont="1" applyFill="1" applyBorder="1" applyProtection="1">
      <alignment/>
      <protection/>
    </xf>
    <xf numFmtId="0" fontId="0" fillId="33" borderId="25" xfId="49" applyFont="1" applyFill="1" applyBorder="1" applyProtection="1">
      <alignment/>
      <protection/>
    </xf>
    <xf numFmtId="0" fontId="0" fillId="33" borderId="13" xfId="49" applyFont="1" applyFill="1" applyBorder="1" applyProtection="1">
      <alignment/>
      <protection/>
    </xf>
    <xf numFmtId="0" fontId="0" fillId="33" borderId="13" xfId="49" applyFont="1" applyFill="1" applyBorder="1" applyAlignment="1" applyProtection="1">
      <alignment wrapText="1"/>
      <protection/>
    </xf>
    <xf numFmtId="0" fontId="0" fillId="36" borderId="0" xfId="49" applyFont="1" applyFill="1" applyAlignment="1" applyProtection="1">
      <alignment horizontal="center"/>
      <protection/>
    </xf>
    <xf numFmtId="0" fontId="0" fillId="33" borderId="21" xfId="49" applyFont="1" applyFill="1" applyBorder="1" applyAlignment="1" applyProtection="1">
      <alignment wrapText="1"/>
      <protection/>
    </xf>
    <xf numFmtId="0" fontId="0" fillId="36" borderId="0" xfId="0" applyFont="1" applyFill="1" applyAlignment="1" applyProtection="1">
      <alignment/>
      <protection/>
    </xf>
    <xf numFmtId="4" fontId="0" fillId="36" borderId="0" xfId="0" applyNumberFormat="1" applyFont="1" applyFill="1" applyAlignment="1" applyProtection="1">
      <alignment/>
      <protection/>
    </xf>
    <xf numFmtId="0" fontId="0" fillId="36" borderId="0" xfId="49" applyFont="1" applyFill="1" applyBorder="1" applyAlignment="1" applyProtection="1">
      <alignment vertical="center"/>
      <protection/>
    </xf>
    <xf numFmtId="0" fontId="0" fillId="36" borderId="0" xfId="0" applyFont="1" applyFill="1" applyBorder="1" applyAlignment="1" applyProtection="1">
      <alignment vertical="center"/>
      <protection/>
    </xf>
    <xf numFmtId="0" fontId="0" fillId="33" borderId="0" xfId="0" applyFont="1" applyFill="1" applyAlignment="1" applyProtection="1">
      <alignment/>
      <protection/>
    </xf>
    <xf numFmtId="4" fontId="0" fillId="33" borderId="0" xfId="0" applyNumberFormat="1" applyFont="1" applyFill="1" applyAlignment="1" applyProtection="1">
      <alignment/>
      <protection/>
    </xf>
    <xf numFmtId="0" fontId="4" fillId="33" borderId="12" xfId="49" applyFont="1" applyFill="1" applyBorder="1" applyAlignment="1" applyProtection="1">
      <alignment wrapText="1"/>
      <protection/>
    </xf>
    <xf numFmtId="0" fontId="4" fillId="33" borderId="32" xfId="49" applyFont="1" applyFill="1" applyBorder="1" applyAlignment="1" applyProtection="1">
      <alignment wrapText="1"/>
      <protection/>
    </xf>
    <xf numFmtId="0" fontId="4" fillId="38" borderId="42" xfId="49" applyFont="1" applyFill="1" applyBorder="1" applyProtection="1">
      <alignment/>
      <protection/>
    </xf>
    <xf numFmtId="0" fontId="4" fillId="33" borderId="46" xfId="49" applyFont="1" applyFill="1" applyBorder="1" applyProtection="1">
      <alignment/>
      <protection/>
    </xf>
    <xf numFmtId="0" fontId="4" fillId="33" borderId="31" xfId="49" applyFont="1" applyFill="1" applyBorder="1" applyProtection="1">
      <alignment/>
      <protection/>
    </xf>
    <xf numFmtId="0" fontId="1" fillId="35" borderId="35" xfId="51" applyFont="1" applyFill="1" applyBorder="1" applyAlignment="1" applyProtection="1">
      <alignment horizontal="center" vertical="center"/>
      <protection/>
    </xf>
    <xf numFmtId="0" fontId="1" fillId="35" borderId="51" xfId="49" applyFont="1" applyFill="1" applyBorder="1" applyAlignment="1" applyProtection="1">
      <alignment horizontal="center" vertical="center" wrapText="1"/>
      <protection/>
    </xf>
    <xf numFmtId="0" fontId="3" fillId="35" borderId="52" xfId="0" applyFont="1" applyFill="1" applyBorder="1" applyAlignment="1" applyProtection="1">
      <alignment horizontal="center" vertical="center" wrapText="1"/>
      <protection/>
    </xf>
    <xf numFmtId="0" fontId="3" fillId="35" borderId="52" xfId="0" applyFont="1" applyFill="1" applyBorder="1" applyAlignment="1" applyProtection="1">
      <alignment horizontal="center" vertical="center"/>
      <protection/>
    </xf>
    <xf numFmtId="0" fontId="4" fillId="41" borderId="26" xfId="51" applyFont="1" applyFill="1" applyBorder="1" applyAlignment="1" applyProtection="1">
      <alignment horizontal="justify"/>
      <protection/>
    </xf>
    <xf numFmtId="0" fontId="4" fillId="41" borderId="31" xfId="51" applyFont="1" applyFill="1" applyBorder="1" applyAlignment="1" applyProtection="1">
      <alignment horizontal="justify"/>
      <protection/>
    </xf>
    <xf numFmtId="0" fontId="4" fillId="35" borderId="14" xfId="49" applyFont="1" applyFill="1" applyBorder="1" applyAlignment="1" applyProtection="1">
      <alignment horizontal="center" vertical="center" wrapText="1"/>
      <protection/>
    </xf>
    <xf numFmtId="0" fontId="4" fillId="35" borderId="14" xfId="49" applyFont="1" applyFill="1" applyBorder="1" applyAlignment="1" applyProtection="1">
      <alignment horizontal="center" vertical="center"/>
      <protection/>
    </xf>
    <xf numFmtId="0" fontId="4" fillId="35" borderId="20" xfId="49" applyFont="1" applyFill="1" applyBorder="1" applyAlignment="1" applyProtection="1">
      <alignment horizontal="center" vertical="center"/>
      <protection/>
    </xf>
    <xf numFmtId="0" fontId="1" fillId="35" borderId="14" xfId="51" applyFont="1" applyFill="1" applyBorder="1" applyAlignment="1" applyProtection="1">
      <alignment horizontal="center" vertical="center"/>
      <protection/>
    </xf>
    <xf numFmtId="0" fontId="1" fillId="35" borderId="14" xfId="49" applyFont="1" applyFill="1" applyBorder="1" applyAlignment="1" applyProtection="1">
      <alignment horizontal="center" vertical="center" wrapText="1"/>
      <protection/>
    </xf>
    <xf numFmtId="0" fontId="4" fillId="35" borderId="46" xfId="49" applyFont="1" applyFill="1" applyBorder="1" applyAlignment="1" applyProtection="1">
      <alignment horizontal="center" vertical="center"/>
      <protection/>
    </xf>
    <xf numFmtId="0" fontId="4" fillId="35" borderId="31" xfId="49" applyFont="1" applyFill="1" applyBorder="1" applyAlignment="1" applyProtection="1">
      <alignment horizontal="center" vertical="center"/>
      <protection/>
    </xf>
    <xf numFmtId="0" fontId="4" fillId="35" borderId="53" xfId="49" applyFont="1" applyFill="1" applyBorder="1" applyAlignment="1" applyProtection="1">
      <alignment horizontal="center" vertical="center"/>
      <protection/>
    </xf>
    <xf numFmtId="0" fontId="4" fillId="35" borderId="26" xfId="49" applyFont="1" applyFill="1" applyBorder="1" applyAlignment="1" applyProtection="1">
      <alignment horizontal="center" vertical="center"/>
      <protection/>
    </xf>
    <xf numFmtId="0" fontId="4" fillId="35" borderId="20" xfId="49" applyFont="1" applyFill="1" applyBorder="1" applyAlignment="1" applyProtection="1">
      <alignment horizontal="center" vertical="center" wrapText="1"/>
      <protection/>
    </xf>
    <xf numFmtId="0" fontId="7" fillId="35" borderId="20" xfId="51" applyFont="1" applyFill="1" applyBorder="1" applyAlignment="1" applyProtection="1">
      <alignment horizontal="center" vertical="center"/>
      <protection/>
    </xf>
    <xf numFmtId="0" fontId="7" fillId="35" borderId="34" xfId="51" applyFont="1" applyFill="1" applyBorder="1" applyAlignment="1" applyProtection="1">
      <alignment horizontal="center" vertical="center"/>
      <protection/>
    </xf>
    <xf numFmtId="1" fontId="7" fillId="35" borderId="14" xfId="50" applyNumberFormat="1" applyFont="1" applyFill="1" applyBorder="1" applyAlignment="1" applyProtection="1">
      <alignment horizontal="center" vertic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ÇALIŞMA-AHMETBEY-mustafa" xfId="49"/>
    <cellStyle name="Normal_DATA-yeni" xfId="50"/>
    <cellStyle name="Normal_YKY"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7:C8"/>
  <sheetViews>
    <sheetView zoomScalePageLayoutView="0" workbookViewId="0" topLeftCell="A1">
      <selection activeCell="C7" sqref="C7:C9"/>
    </sheetView>
  </sheetViews>
  <sheetFormatPr defaultColWidth="9.140625" defaultRowHeight="12.75"/>
  <cols>
    <col min="1" max="1" width="9.140625" style="89" customWidth="1"/>
    <col min="2" max="2" width="11.140625" style="89" bestFit="1" customWidth="1"/>
    <col min="3" max="3" width="15.421875" style="89" bestFit="1" customWidth="1"/>
    <col min="4" max="4" width="9.28125" style="89" bestFit="1" customWidth="1"/>
    <col min="5" max="16384" width="9.140625" style="89" customWidth="1"/>
  </cols>
  <sheetData>
    <row r="7" ht="12.75">
      <c r="C7" s="90"/>
    </row>
    <row r="8" ht="12.75">
      <c r="C8" s="9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Z175"/>
  <sheetViews>
    <sheetView zoomScale="75" zoomScaleNormal="75" zoomScalePageLayoutView="0" workbookViewId="0" topLeftCell="A1">
      <selection activeCell="A1" sqref="A1:C1"/>
    </sheetView>
  </sheetViews>
  <sheetFormatPr defaultColWidth="9.140625" defaultRowHeight="12.75"/>
  <cols>
    <col min="1" max="1" width="26.8515625" style="115" customWidth="1"/>
    <col min="2" max="2" width="112.140625" style="115" customWidth="1"/>
    <col min="3" max="3" width="19.00390625" style="122" customWidth="1"/>
    <col min="4" max="104" width="9.140625" style="114" customWidth="1"/>
    <col min="105" max="16384" width="9.140625" style="115" customWidth="1"/>
  </cols>
  <sheetData>
    <row r="1" spans="1:104" s="60" customFormat="1" ht="63" customHeight="1" thickBot="1">
      <c r="A1" s="176" t="s">
        <v>185</v>
      </c>
      <c r="B1" s="176"/>
      <c r="C1" s="176"/>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row>
    <row r="2" spans="1:3" ht="15" customHeight="1" thickBot="1">
      <c r="A2" s="177" t="s">
        <v>0</v>
      </c>
      <c r="B2" s="1" t="s">
        <v>1</v>
      </c>
      <c r="C2" s="2">
        <v>95000000</v>
      </c>
    </row>
    <row r="3" spans="1:3" ht="15" customHeight="1" thickBot="1">
      <c r="A3" s="177"/>
      <c r="B3" s="3" t="s">
        <v>2</v>
      </c>
      <c r="C3" s="4">
        <v>70000000</v>
      </c>
    </row>
    <row r="4" spans="1:3" ht="15" customHeight="1" thickBot="1">
      <c r="A4" s="177"/>
      <c r="B4" s="3"/>
      <c r="C4" s="5"/>
    </row>
    <row r="5" spans="1:3" ht="30.75" thickBot="1">
      <c r="A5" s="177"/>
      <c r="B5" s="6" t="s">
        <v>214</v>
      </c>
      <c r="C5" s="116">
        <f>C6-C7</f>
        <v>0</v>
      </c>
    </row>
    <row r="6" spans="1:3" ht="15.75" customHeight="1" thickBot="1">
      <c r="A6" s="177"/>
      <c r="B6" s="99" t="s">
        <v>183</v>
      </c>
      <c r="C6" s="7"/>
    </row>
    <row r="7" spans="1:3" ht="18.75" customHeight="1" thickBot="1">
      <c r="A7" s="177"/>
      <c r="B7" s="99" t="s">
        <v>172</v>
      </c>
      <c r="C7" s="7"/>
    </row>
    <row r="8" spans="1:3" ht="75.75" thickBot="1">
      <c r="A8" s="177"/>
      <c r="B8" s="8" t="s">
        <v>212</v>
      </c>
      <c r="C8" s="116">
        <f>(((C9+C10-C11-C12)/3)+((C13+C14-C15-C16)/7))</f>
        <v>0</v>
      </c>
    </row>
    <row r="9" spans="1:3" ht="18.75" customHeight="1" thickBot="1">
      <c r="A9" s="177"/>
      <c r="B9" s="100" t="s">
        <v>175</v>
      </c>
      <c r="C9" s="7"/>
    </row>
    <row r="10" spans="1:3" ht="18.75" customHeight="1" thickBot="1">
      <c r="A10" s="177"/>
      <c r="B10" s="100" t="s">
        <v>176</v>
      </c>
      <c r="C10" s="7"/>
    </row>
    <row r="11" spans="1:3" ht="15.75" customHeight="1" thickBot="1">
      <c r="A11" s="177"/>
      <c r="B11" s="100" t="s">
        <v>177</v>
      </c>
      <c r="C11" s="7"/>
    </row>
    <row r="12" spans="1:3" ht="24" customHeight="1" thickBot="1">
      <c r="A12" s="177"/>
      <c r="B12" s="100" t="s">
        <v>178</v>
      </c>
      <c r="C12" s="7"/>
    </row>
    <row r="13" spans="1:3" ht="18" customHeight="1" thickBot="1">
      <c r="A13" s="177"/>
      <c r="B13" s="100" t="s">
        <v>179</v>
      </c>
      <c r="C13" s="7"/>
    </row>
    <row r="14" spans="1:3" ht="18" customHeight="1" thickBot="1">
      <c r="A14" s="177"/>
      <c r="B14" s="100" t="s">
        <v>180</v>
      </c>
      <c r="C14" s="7"/>
    </row>
    <row r="15" spans="1:3" ht="18" customHeight="1" thickBot="1">
      <c r="A15" s="177"/>
      <c r="B15" s="100" t="s">
        <v>181</v>
      </c>
      <c r="C15" s="7"/>
    </row>
    <row r="16" spans="1:3" ht="18" customHeight="1" thickBot="1">
      <c r="A16" s="177"/>
      <c r="B16" s="100" t="s">
        <v>182</v>
      </c>
      <c r="C16" s="7"/>
    </row>
    <row r="17" spans="1:3" ht="18.75" customHeight="1" thickBot="1">
      <c r="A17" s="177"/>
      <c r="B17" s="8" t="s">
        <v>213</v>
      </c>
      <c r="C17" s="117">
        <f>IF(ISERROR(C18/C19)=TRUE,0,C18/C19)</f>
        <v>0</v>
      </c>
    </row>
    <row r="18" spans="1:3" ht="18.75" customHeight="1" thickBot="1">
      <c r="A18" s="177"/>
      <c r="B18" s="101" t="s">
        <v>173</v>
      </c>
      <c r="C18" s="9"/>
    </row>
    <row r="19" spans="1:3" ht="18.75" customHeight="1" thickBot="1">
      <c r="A19" s="177"/>
      <c r="B19" s="102" t="s">
        <v>174</v>
      </c>
      <c r="C19" s="103"/>
    </row>
    <row r="20" spans="1:3" ht="21" customHeight="1" thickBot="1">
      <c r="A20" s="177"/>
      <c r="B20" s="10" t="s">
        <v>3</v>
      </c>
      <c r="C20" s="11">
        <f>C22</f>
        <v>0</v>
      </c>
    </row>
    <row r="21" spans="1:3" ht="15" customHeight="1" thickBot="1">
      <c r="A21" s="177"/>
      <c r="B21" s="12" t="s">
        <v>4</v>
      </c>
      <c r="C21" s="13">
        <f>IF(C5&lt;C2,C5*0.18,(C2*0.18)+(C5-C2)*0.16)</f>
        <v>0</v>
      </c>
    </row>
    <row r="22" spans="1:3" ht="15" customHeight="1" thickBot="1">
      <c r="A22" s="177"/>
      <c r="B22" s="14" t="s">
        <v>5</v>
      </c>
      <c r="C22" s="15">
        <f>IF(C17&lt;=0.5,C21*0.5,C21*C17)</f>
        <v>0</v>
      </c>
    </row>
    <row r="23" spans="1:3" ht="21" customHeight="1" thickBot="1">
      <c r="A23" s="177"/>
      <c r="B23" s="16" t="s">
        <v>6</v>
      </c>
      <c r="C23" s="17">
        <f>C25</f>
        <v>0</v>
      </c>
    </row>
    <row r="24" spans="1:3" ht="16.5" customHeight="1" thickBot="1">
      <c r="A24" s="177"/>
      <c r="B24" s="18" t="s">
        <v>7</v>
      </c>
      <c r="C24" s="19">
        <f>IF(C8&lt;C3,C8*0.26,(C3*0.26)+(C8-C3)*0.23)</f>
        <v>0</v>
      </c>
    </row>
    <row r="25" spans="1:3" ht="15" customHeight="1" thickBot="1">
      <c r="A25" s="177"/>
      <c r="B25" s="14" t="s">
        <v>8</v>
      </c>
      <c r="C25" s="20">
        <f>IF(C17&lt;=0.5,C24*0.5,C24*C17)</f>
        <v>0</v>
      </c>
    </row>
    <row r="26" spans="1:3" ht="54" customHeight="1" thickBot="1">
      <c r="A26" s="177"/>
      <c r="B26" s="21" t="s">
        <v>9</v>
      </c>
      <c r="C26" s="11">
        <f>IF(C20&gt;=C23,C20,C23)</f>
        <v>0</v>
      </c>
    </row>
    <row r="27" spans="1:3" ht="30" thickBot="1">
      <c r="A27" s="178" t="s">
        <v>10</v>
      </c>
      <c r="B27" s="22" t="s">
        <v>11</v>
      </c>
      <c r="C27" s="7"/>
    </row>
    <row r="28" spans="1:3" ht="30" thickBot="1">
      <c r="A28" s="178"/>
      <c r="B28" s="8" t="s">
        <v>12</v>
      </c>
      <c r="C28" s="7"/>
    </row>
    <row r="29" spans="1:3" ht="15.75" thickBot="1">
      <c r="A29" s="178"/>
      <c r="B29" s="23" t="s">
        <v>13</v>
      </c>
      <c r="C29" s="7"/>
    </row>
    <row r="30" spans="1:3" ht="15.75" customHeight="1" thickBot="1">
      <c r="A30" s="178"/>
      <c r="B30" s="24" t="s">
        <v>14</v>
      </c>
      <c r="C30" s="5">
        <f>IF(AND(ISNUMBER(C29),ISNUMBER(C28)),C29/C28,0)</f>
        <v>0</v>
      </c>
    </row>
    <row r="31" spans="1:3" ht="33.75" customHeight="1" thickBot="1">
      <c r="A31" s="178"/>
      <c r="B31" s="8" t="s">
        <v>15</v>
      </c>
      <c r="C31" s="7"/>
    </row>
    <row r="32" spans="1:3" ht="33" customHeight="1" thickBot="1">
      <c r="A32" s="178"/>
      <c r="B32" s="23" t="s">
        <v>16</v>
      </c>
      <c r="C32" s="7"/>
    </row>
    <row r="33" spans="1:3" ht="39.75" customHeight="1" thickBot="1">
      <c r="A33" s="178"/>
      <c r="B33" s="8" t="s">
        <v>17</v>
      </c>
      <c r="C33" s="7"/>
    </row>
    <row r="34" spans="1:3" ht="24.75" customHeight="1" thickBot="1">
      <c r="A34" s="178"/>
      <c r="B34" s="23" t="s">
        <v>18</v>
      </c>
      <c r="C34" s="7"/>
    </row>
    <row r="35" spans="1:3" ht="21.75" customHeight="1" thickBot="1">
      <c r="A35" s="178"/>
      <c r="B35" s="25" t="s">
        <v>19</v>
      </c>
      <c r="C35" s="7"/>
    </row>
    <row r="36" spans="1:3" ht="15.75" customHeight="1" thickBot="1">
      <c r="A36" s="178"/>
      <c r="B36" s="26" t="s">
        <v>20</v>
      </c>
      <c r="C36" s="5">
        <f>IF(AND(ISNUMBER(C35),ISNUMBER(C34)),C35/C34,0)</f>
        <v>0</v>
      </c>
    </row>
    <row r="37" spans="1:3" ht="15.75" customHeight="1" thickBot="1">
      <c r="A37" s="178"/>
      <c r="B37" s="27"/>
      <c r="C37" s="28"/>
    </row>
    <row r="38" spans="1:3" ht="24" customHeight="1" thickBot="1">
      <c r="A38" s="178"/>
      <c r="B38" s="29" t="s">
        <v>21</v>
      </c>
      <c r="C38" s="11">
        <f>C39</f>
        <v>0</v>
      </c>
    </row>
    <row r="39" spans="1:3" ht="21.75" customHeight="1" thickBot="1">
      <c r="A39" s="178"/>
      <c r="B39" s="30" t="s">
        <v>22</v>
      </c>
      <c r="C39" s="19">
        <f>IF(C30&lt;=0.85,C27*0.04*0.85,C27*0.04*C30)</f>
        <v>0</v>
      </c>
    </row>
    <row r="40" spans="1:3" ht="15.75" customHeight="1" thickBot="1">
      <c r="A40" s="178"/>
      <c r="B40" s="31"/>
      <c r="C40" s="32"/>
    </row>
    <row r="41" spans="1:3" ht="21" customHeight="1" thickBot="1">
      <c r="A41" s="178"/>
      <c r="B41" s="33" t="s">
        <v>23</v>
      </c>
      <c r="C41" s="17">
        <f>C42</f>
        <v>0</v>
      </c>
    </row>
    <row r="42" spans="1:3" ht="35.25" customHeight="1" thickBot="1">
      <c r="A42" s="178"/>
      <c r="B42" s="34" t="s">
        <v>24</v>
      </c>
      <c r="C42" s="35">
        <f>IF(C36&lt;=0.5,((C31*0.001)+(C32*0.0015)+(C33*0.003))*(0.5),(((C31*0.001)+(C32*0.0015)+(C33*0.003))*(C36)))</f>
        <v>0</v>
      </c>
    </row>
    <row r="43" spans="1:3" ht="46.5" customHeight="1" thickBot="1">
      <c r="A43" s="178"/>
      <c r="B43" s="36" t="s">
        <v>25</v>
      </c>
      <c r="C43" s="17">
        <f>C38+C41</f>
        <v>0</v>
      </c>
    </row>
    <row r="44" spans="1:3" ht="37.5" customHeight="1" thickBot="1">
      <c r="A44" s="177" t="s">
        <v>26</v>
      </c>
      <c r="B44" s="118" t="s">
        <v>27</v>
      </c>
      <c r="C44" s="7"/>
    </row>
    <row r="45" spans="1:3" ht="43.5" thickBot="1">
      <c r="A45" s="177"/>
      <c r="B45" s="34" t="s">
        <v>89</v>
      </c>
      <c r="C45" s="119">
        <f>IF(C44&lt;250000000,C44*0.0075,IF(C44&lt;500000000,625000+C44*0.005,1875000+C44*0.0025))</f>
        <v>0</v>
      </c>
    </row>
    <row r="46" spans="1:3" ht="39" customHeight="1" thickBot="1">
      <c r="A46" s="177"/>
      <c r="B46" s="21" t="s">
        <v>90</v>
      </c>
      <c r="C46" s="37">
        <f>C45</f>
        <v>0</v>
      </c>
    </row>
    <row r="47" spans="1:104" s="60" customFormat="1" ht="42.75" customHeight="1">
      <c r="A47" s="175" t="s">
        <v>28</v>
      </c>
      <c r="B47" s="175"/>
      <c r="C47" s="120">
        <f>C46+C43+C26</f>
        <v>0</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row>
    <row r="48" s="114" customFormat="1" ht="14.25">
      <c r="C48" s="121"/>
    </row>
    <row r="49" s="114" customFormat="1" ht="14.25">
      <c r="C49" s="121"/>
    </row>
    <row r="50" s="114" customFormat="1" ht="14.25">
      <c r="C50" s="121"/>
    </row>
    <row r="51" s="114" customFormat="1" ht="14.25">
      <c r="C51" s="121"/>
    </row>
    <row r="52" s="114" customFormat="1" ht="14.25">
      <c r="C52" s="121"/>
    </row>
    <row r="53" s="114" customFormat="1" ht="14.25">
      <c r="C53" s="121"/>
    </row>
    <row r="54" s="114" customFormat="1" ht="14.25">
      <c r="C54" s="121"/>
    </row>
    <row r="55" s="114" customFormat="1" ht="14.25">
      <c r="C55" s="121"/>
    </row>
    <row r="56" s="114" customFormat="1" ht="14.25">
      <c r="C56" s="121"/>
    </row>
    <row r="57" s="114" customFormat="1" ht="14.25">
      <c r="C57" s="121"/>
    </row>
    <row r="58" s="114" customFormat="1" ht="14.25">
      <c r="C58" s="121"/>
    </row>
    <row r="59" s="114" customFormat="1" ht="14.25">
      <c r="C59" s="121"/>
    </row>
    <row r="60" s="114" customFormat="1" ht="14.25">
      <c r="C60" s="121"/>
    </row>
    <row r="61" s="114" customFormat="1" ht="14.25">
      <c r="C61" s="121"/>
    </row>
    <row r="62" s="114" customFormat="1" ht="14.25">
      <c r="C62" s="121"/>
    </row>
    <row r="63" s="114" customFormat="1" ht="14.25">
      <c r="C63" s="121"/>
    </row>
    <row r="64" s="114" customFormat="1" ht="14.25">
      <c r="C64" s="121"/>
    </row>
    <row r="65" s="114" customFormat="1" ht="14.25">
      <c r="C65" s="121"/>
    </row>
    <row r="66" s="114" customFormat="1" ht="14.25">
      <c r="C66" s="121"/>
    </row>
    <row r="67" s="114" customFormat="1" ht="14.25">
      <c r="C67" s="121"/>
    </row>
    <row r="68" s="114" customFormat="1" ht="14.25">
      <c r="C68" s="121"/>
    </row>
    <row r="69" s="114" customFormat="1" ht="14.25">
      <c r="C69" s="121"/>
    </row>
    <row r="70" s="114" customFormat="1" ht="14.25">
      <c r="C70" s="121"/>
    </row>
    <row r="71" s="114" customFormat="1" ht="14.25">
      <c r="C71" s="121"/>
    </row>
    <row r="72" s="114" customFormat="1" ht="14.25">
      <c r="C72" s="121"/>
    </row>
    <row r="73" s="114" customFormat="1" ht="14.25">
      <c r="C73" s="121"/>
    </row>
    <row r="74" s="114" customFormat="1" ht="14.25">
      <c r="C74" s="121"/>
    </row>
    <row r="75" s="114" customFormat="1" ht="14.25">
      <c r="C75" s="121"/>
    </row>
    <row r="76" s="114" customFormat="1" ht="14.25">
      <c r="C76" s="121"/>
    </row>
    <row r="77" s="114" customFormat="1" ht="14.25">
      <c r="C77" s="121"/>
    </row>
    <row r="78" s="114" customFormat="1" ht="14.25">
      <c r="C78" s="121"/>
    </row>
    <row r="79" s="114" customFormat="1" ht="14.25">
      <c r="C79" s="121"/>
    </row>
    <row r="80" s="114" customFormat="1" ht="14.25">
      <c r="C80" s="121"/>
    </row>
    <row r="81" s="114" customFormat="1" ht="14.25">
      <c r="C81" s="121"/>
    </row>
    <row r="82" s="114" customFormat="1" ht="14.25">
      <c r="C82" s="121"/>
    </row>
    <row r="83" s="114" customFormat="1" ht="14.25">
      <c r="C83" s="121"/>
    </row>
    <row r="84" s="114" customFormat="1" ht="14.25">
      <c r="C84" s="121"/>
    </row>
    <row r="85" s="114" customFormat="1" ht="14.25">
      <c r="C85" s="121"/>
    </row>
    <row r="86" s="114" customFormat="1" ht="14.25">
      <c r="C86" s="121"/>
    </row>
    <row r="87" s="114" customFormat="1" ht="14.25">
      <c r="C87" s="121"/>
    </row>
    <row r="88" s="114" customFormat="1" ht="14.25">
      <c r="C88" s="121"/>
    </row>
    <row r="89" s="114" customFormat="1" ht="14.25">
      <c r="C89" s="121"/>
    </row>
    <row r="90" s="114" customFormat="1" ht="14.25">
      <c r="C90" s="121"/>
    </row>
    <row r="91" s="114" customFormat="1" ht="14.25">
      <c r="C91" s="121"/>
    </row>
    <row r="92" s="114" customFormat="1" ht="14.25">
      <c r="C92" s="121"/>
    </row>
    <row r="93" s="114" customFormat="1" ht="14.25">
      <c r="C93" s="121"/>
    </row>
    <row r="94" s="114" customFormat="1" ht="14.25">
      <c r="C94" s="121"/>
    </row>
    <row r="95" s="114" customFormat="1" ht="14.25">
      <c r="C95" s="121"/>
    </row>
    <row r="96" s="114" customFormat="1" ht="14.25">
      <c r="C96" s="121"/>
    </row>
    <row r="97" s="114" customFormat="1" ht="14.25">
      <c r="C97" s="121"/>
    </row>
    <row r="98" s="114" customFormat="1" ht="14.25">
      <c r="C98" s="121"/>
    </row>
    <row r="99" s="114" customFormat="1" ht="14.25">
      <c r="C99" s="121"/>
    </row>
    <row r="100" s="114" customFormat="1" ht="14.25">
      <c r="C100" s="121"/>
    </row>
    <row r="101" s="114" customFormat="1" ht="14.25">
      <c r="C101" s="121"/>
    </row>
    <row r="102" s="114" customFormat="1" ht="14.25">
      <c r="C102" s="121"/>
    </row>
    <row r="103" s="114" customFormat="1" ht="14.25">
      <c r="C103" s="121"/>
    </row>
    <row r="104" s="114" customFormat="1" ht="14.25">
      <c r="C104" s="121"/>
    </row>
    <row r="105" s="114" customFormat="1" ht="14.25">
      <c r="C105" s="121"/>
    </row>
    <row r="106" s="114" customFormat="1" ht="14.25">
      <c r="C106" s="121"/>
    </row>
    <row r="107" s="114" customFormat="1" ht="14.25">
      <c r="C107" s="121"/>
    </row>
    <row r="108" s="114" customFormat="1" ht="14.25">
      <c r="C108" s="121"/>
    </row>
    <row r="109" s="114" customFormat="1" ht="14.25">
      <c r="C109" s="121"/>
    </row>
    <row r="110" s="114" customFormat="1" ht="14.25">
      <c r="C110" s="121"/>
    </row>
    <row r="111" s="114" customFormat="1" ht="14.25">
      <c r="C111" s="121"/>
    </row>
    <row r="112" s="114" customFormat="1" ht="14.25">
      <c r="C112" s="121"/>
    </row>
    <row r="113" s="114" customFormat="1" ht="14.25">
      <c r="C113" s="121"/>
    </row>
    <row r="114" s="114" customFormat="1" ht="14.25">
      <c r="C114" s="121"/>
    </row>
    <row r="115" s="114" customFormat="1" ht="14.25">
      <c r="C115" s="121"/>
    </row>
    <row r="116" s="114" customFormat="1" ht="14.25">
      <c r="C116" s="121"/>
    </row>
    <row r="117" s="114" customFormat="1" ht="14.25">
      <c r="C117" s="121"/>
    </row>
    <row r="118" s="114" customFormat="1" ht="14.25">
      <c r="C118" s="121"/>
    </row>
    <row r="119" s="114" customFormat="1" ht="14.25">
      <c r="C119" s="121"/>
    </row>
    <row r="120" s="114" customFormat="1" ht="14.25">
      <c r="C120" s="121"/>
    </row>
    <row r="121" s="114" customFormat="1" ht="14.25">
      <c r="C121" s="121"/>
    </row>
    <row r="122" s="114" customFormat="1" ht="14.25">
      <c r="C122" s="121"/>
    </row>
    <row r="123" s="114" customFormat="1" ht="14.25">
      <c r="C123" s="121"/>
    </row>
    <row r="124" s="114" customFormat="1" ht="14.25">
      <c r="C124" s="121"/>
    </row>
    <row r="125" s="114" customFormat="1" ht="14.25">
      <c r="C125" s="121"/>
    </row>
    <row r="126" s="114" customFormat="1" ht="14.25">
      <c r="C126" s="121"/>
    </row>
    <row r="127" s="114" customFormat="1" ht="14.25">
      <c r="C127" s="121"/>
    </row>
    <row r="128" s="114" customFormat="1" ht="14.25">
      <c r="C128" s="121"/>
    </row>
    <row r="129" s="114" customFormat="1" ht="14.25">
      <c r="C129" s="121"/>
    </row>
    <row r="130" s="114" customFormat="1" ht="14.25">
      <c r="C130" s="121"/>
    </row>
    <row r="131" s="114" customFormat="1" ht="14.25">
      <c r="C131" s="121"/>
    </row>
    <row r="132" s="114" customFormat="1" ht="14.25">
      <c r="C132" s="121"/>
    </row>
    <row r="133" s="114" customFormat="1" ht="14.25">
      <c r="C133" s="121"/>
    </row>
    <row r="134" s="114" customFormat="1" ht="14.25">
      <c r="C134" s="121"/>
    </row>
    <row r="135" s="114" customFormat="1" ht="14.25">
      <c r="C135" s="121"/>
    </row>
    <row r="136" s="114" customFormat="1" ht="14.25">
      <c r="C136" s="121"/>
    </row>
    <row r="137" s="114" customFormat="1" ht="14.25">
      <c r="C137" s="121"/>
    </row>
    <row r="138" s="114" customFormat="1" ht="14.25">
      <c r="C138" s="121"/>
    </row>
    <row r="139" s="114" customFormat="1" ht="14.25">
      <c r="C139" s="121"/>
    </row>
    <row r="140" s="114" customFormat="1" ht="14.25">
      <c r="C140" s="121"/>
    </row>
    <row r="141" s="114" customFormat="1" ht="14.25">
      <c r="C141" s="121"/>
    </row>
    <row r="142" s="114" customFormat="1" ht="14.25">
      <c r="C142" s="121"/>
    </row>
    <row r="143" s="114" customFormat="1" ht="14.25">
      <c r="C143" s="121"/>
    </row>
    <row r="144" s="114" customFormat="1" ht="14.25">
      <c r="C144" s="121"/>
    </row>
    <row r="145" s="114" customFormat="1" ht="14.25">
      <c r="C145" s="121"/>
    </row>
    <row r="146" s="114" customFormat="1" ht="14.25">
      <c r="C146" s="121"/>
    </row>
    <row r="147" s="114" customFormat="1" ht="14.25">
      <c r="C147" s="121"/>
    </row>
    <row r="148" s="114" customFormat="1" ht="14.25">
      <c r="C148" s="121"/>
    </row>
    <row r="149" s="114" customFormat="1" ht="14.25">
      <c r="C149" s="121"/>
    </row>
    <row r="150" s="114" customFormat="1" ht="14.25">
      <c r="C150" s="121"/>
    </row>
    <row r="151" s="114" customFormat="1" ht="14.25">
      <c r="C151" s="121"/>
    </row>
    <row r="152" s="114" customFormat="1" ht="14.25">
      <c r="C152" s="121"/>
    </row>
    <row r="153" s="114" customFormat="1" ht="14.25">
      <c r="C153" s="121"/>
    </row>
    <row r="154" s="114" customFormat="1" ht="14.25">
      <c r="C154" s="121"/>
    </row>
    <row r="155" s="114" customFormat="1" ht="14.25">
      <c r="C155" s="121"/>
    </row>
    <row r="156" s="114" customFormat="1" ht="14.25">
      <c r="C156" s="121"/>
    </row>
    <row r="157" s="114" customFormat="1" ht="14.25">
      <c r="C157" s="121"/>
    </row>
    <row r="158" s="114" customFormat="1" ht="14.25">
      <c r="C158" s="121"/>
    </row>
    <row r="159" s="114" customFormat="1" ht="14.25">
      <c r="C159" s="121"/>
    </row>
    <row r="160" s="114" customFormat="1" ht="14.25">
      <c r="C160" s="121"/>
    </row>
    <row r="161" s="114" customFormat="1" ht="14.25">
      <c r="C161" s="121"/>
    </row>
    <row r="162" s="114" customFormat="1" ht="14.25">
      <c r="C162" s="121"/>
    </row>
    <row r="163" s="114" customFormat="1" ht="14.25">
      <c r="C163" s="121"/>
    </row>
    <row r="164" s="114" customFormat="1" ht="14.25">
      <c r="C164" s="121"/>
    </row>
    <row r="165" s="114" customFormat="1" ht="14.25">
      <c r="C165" s="121"/>
    </row>
    <row r="166" s="114" customFormat="1" ht="14.25">
      <c r="C166" s="121"/>
    </row>
    <row r="167" s="114" customFormat="1" ht="14.25">
      <c r="C167" s="121"/>
    </row>
    <row r="168" s="114" customFormat="1" ht="14.25">
      <c r="C168" s="121"/>
    </row>
    <row r="169" s="114" customFormat="1" ht="14.25">
      <c r="C169" s="121"/>
    </row>
    <row r="170" s="114" customFormat="1" ht="14.25">
      <c r="C170" s="121"/>
    </row>
    <row r="171" s="114" customFormat="1" ht="14.25">
      <c r="C171" s="121"/>
    </row>
    <row r="172" s="114" customFormat="1" ht="14.25">
      <c r="C172" s="121"/>
    </row>
    <row r="173" s="114" customFormat="1" ht="14.25">
      <c r="C173" s="121"/>
    </row>
    <row r="174" s="114" customFormat="1" ht="14.25">
      <c r="C174" s="121"/>
    </row>
    <row r="175" s="114" customFormat="1" ht="14.25">
      <c r="C175" s="121"/>
    </row>
  </sheetData>
  <sheetProtection/>
  <mergeCells count="5">
    <mergeCell ref="A47:B47"/>
    <mergeCell ref="A1:C1"/>
    <mergeCell ref="A2:A26"/>
    <mergeCell ref="A27:A43"/>
    <mergeCell ref="A44:A46"/>
  </mergeCells>
  <dataValidations count="5">
    <dataValidation type="whole" operator="greaterThanOrEqual" allowBlank="1" showErrorMessage="1" errorTitle="HATALI GİRİŞ YAPTINIZ!" error="Lütfen sıfır ya da pozitif bir değer giriniz." sqref="C5">
      <formula1>0</formula1>
    </dataValidation>
    <dataValidation operator="lessThanOrEqual" allowBlank="1" showErrorMessage="1" errorTitle="HATALI GİRİŞ YAPTINIZ!" error="Oranın 0 İLE 1 arasında olması gerekmektedir." sqref="C17"/>
    <dataValidation operator="greaterThanOrEqual" allowBlank="1" showErrorMessage="1" errorTitle="HATALI GİRİŞ YAPTINIZ!" error="Lütfen sıfır ya da pozitif bir değer giriniz." sqref="C8"/>
    <dataValidation type="decimal" operator="greaterThanOrEqual" allowBlank="1" showErrorMessage="1" errorTitle="HATALI GİRİŞ YAPTINIZ!" error="Lütfen sıfır ya da pozitif bir değer giriniz." sqref="C6:C7 C9:C16 C18:C19">
      <formula1>0</formula1>
    </dataValidation>
    <dataValidation type="decimal" operator="greaterThanOrEqual" allowBlank="1" showInputMessage="1" showErrorMessage="1" sqref="C44">
      <formula1>0</formula1>
    </dataValidation>
  </dataValidations>
  <printOptions/>
  <pageMargins left="0.17" right="0.16" top="0.17" bottom="0.54"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C259"/>
  <sheetViews>
    <sheetView zoomScale="75" zoomScaleNormal="75" zoomScalePageLayoutView="0" workbookViewId="0" topLeftCell="A1">
      <selection activeCell="A1" sqref="A1:C1"/>
    </sheetView>
  </sheetViews>
  <sheetFormatPr defaultColWidth="9.140625" defaultRowHeight="12.75"/>
  <cols>
    <col min="1" max="1" width="30.28125" style="60" customWidth="1"/>
    <col min="2" max="2" width="123.8515625" style="60" customWidth="1"/>
    <col min="3" max="3" width="23.28125" style="61" customWidth="1"/>
    <col min="4" max="16384" width="9.140625" style="38" customWidth="1"/>
  </cols>
  <sheetData>
    <row r="1" spans="1:3" ht="63" customHeight="1" thickBot="1">
      <c r="A1" s="185" t="s">
        <v>184</v>
      </c>
      <c r="B1" s="185"/>
      <c r="C1" s="185"/>
    </row>
    <row r="2" spans="1:3" ht="15.75" customHeight="1">
      <c r="A2" s="186" t="s">
        <v>29</v>
      </c>
      <c r="B2" s="39" t="s">
        <v>30</v>
      </c>
      <c r="C2" s="40"/>
    </row>
    <row r="3" spans="1:3" ht="15.75" customHeight="1">
      <c r="A3" s="187"/>
      <c r="B3" s="41" t="s">
        <v>31</v>
      </c>
      <c r="C3" s="42"/>
    </row>
    <row r="4" spans="1:3" ht="33" customHeight="1">
      <c r="A4" s="187"/>
      <c r="B4" s="43" t="s">
        <v>91</v>
      </c>
      <c r="C4" s="42"/>
    </row>
    <row r="5" spans="1:3" ht="31.5" customHeight="1">
      <c r="A5" s="187"/>
      <c r="B5" s="43" t="s">
        <v>92</v>
      </c>
      <c r="C5" s="42"/>
    </row>
    <row r="6" spans="1:3" ht="15.75" customHeight="1">
      <c r="A6" s="187"/>
      <c r="B6" s="41" t="s">
        <v>32</v>
      </c>
      <c r="C6" s="42"/>
    </row>
    <row r="7" spans="1:3" ht="31.5" customHeight="1">
      <c r="A7" s="187"/>
      <c r="B7" s="43" t="s">
        <v>93</v>
      </c>
      <c r="C7" s="42"/>
    </row>
    <row r="8" spans="1:3" ht="15.75" customHeight="1">
      <c r="A8" s="187"/>
      <c r="B8" s="41" t="s">
        <v>33</v>
      </c>
      <c r="C8" s="42"/>
    </row>
    <row r="9" spans="1:3" ht="15.75" customHeight="1">
      <c r="A9" s="187"/>
      <c r="B9" s="41" t="s">
        <v>34</v>
      </c>
      <c r="C9" s="42"/>
    </row>
    <row r="10" spans="1:3" ht="15.75" customHeight="1">
      <c r="A10" s="187"/>
      <c r="B10" s="41" t="s">
        <v>35</v>
      </c>
      <c r="C10" s="42"/>
    </row>
    <row r="11" spans="1:3" ht="29.25">
      <c r="A11" s="187"/>
      <c r="B11" s="43" t="s">
        <v>94</v>
      </c>
      <c r="C11" s="42"/>
    </row>
    <row r="12" spans="1:3" ht="15" customHeight="1">
      <c r="A12" s="187"/>
      <c r="B12" s="41" t="s">
        <v>36</v>
      </c>
      <c r="C12" s="42"/>
    </row>
    <row r="13" spans="1:3" ht="15" customHeight="1">
      <c r="A13" s="187"/>
      <c r="B13" s="41" t="s">
        <v>95</v>
      </c>
      <c r="C13" s="42"/>
    </row>
    <row r="14" spans="1:3" ht="15" customHeight="1">
      <c r="A14" s="187"/>
      <c r="B14" s="41" t="s">
        <v>96</v>
      </c>
      <c r="C14" s="42"/>
    </row>
    <row r="15" spans="1:3" ht="15" customHeight="1">
      <c r="A15" s="187"/>
      <c r="B15" s="41" t="s">
        <v>37</v>
      </c>
      <c r="C15" s="42"/>
    </row>
    <row r="16" spans="1:3" ht="15" customHeight="1">
      <c r="A16" s="187"/>
      <c r="B16" s="41" t="s">
        <v>97</v>
      </c>
      <c r="C16" s="42"/>
    </row>
    <row r="17" spans="1:3" ht="45">
      <c r="A17" s="187"/>
      <c r="B17" s="170" t="s">
        <v>211</v>
      </c>
      <c r="C17" s="104">
        <f>+C18-C19</f>
        <v>0</v>
      </c>
    </row>
    <row r="18" spans="1:3" ht="29.25">
      <c r="A18" s="187"/>
      <c r="B18" s="43" t="s">
        <v>209</v>
      </c>
      <c r="C18" s="42"/>
    </row>
    <row r="19" spans="1:3" ht="30">
      <c r="A19" s="187"/>
      <c r="B19" s="171" t="s">
        <v>187</v>
      </c>
      <c r="C19" s="108">
        <f>C20+C21+C22+(C23*0.3)</f>
        <v>0</v>
      </c>
    </row>
    <row r="20" spans="1:3" ht="14.25">
      <c r="A20" s="188"/>
      <c r="B20" s="110" t="s">
        <v>192</v>
      </c>
      <c r="C20" s="127"/>
    </row>
    <row r="21" spans="1:3" ht="14.25">
      <c r="A21" s="188"/>
      <c r="B21" s="110" t="s">
        <v>193</v>
      </c>
      <c r="C21" s="127"/>
    </row>
    <row r="22" spans="1:3" ht="14.25">
      <c r="A22" s="188"/>
      <c r="B22" s="110" t="s">
        <v>194</v>
      </c>
      <c r="C22" s="127"/>
    </row>
    <row r="23" spans="1:3" ht="14.25">
      <c r="A23" s="188"/>
      <c r="B23" s="110" t="s">
        <v>215</v>
      </c>
      <c r="C23" s="127"/>
    </row>
    <row r="24" spans="1:3" ht="15">
      <c r="A24" s="188"/>
      <c r="B24" s="172" t="s">
        <v>202</v>
      </c>
      <c r="C24" s="111">
        <f>IF(C17=(C25+C26+C27+C28+C29),C17,"Gecerli Degil")</f>
        <v>0</v>
      </c>
    </row>
    <row r="25" spans="1:3" ht="14.25">
      <c r="A25" s="187"/>
      <c r="B25" s="109" t="s">
        <v>186</v>
      </c>
      <c r="C25" s="49"/>
    </row>
    <row r="26" spans="1:3" ht="15" customHeight="1">
      <c r="A26" s="187"/>
      <c r="B26" s="43" t="s">
        <v>103</v>
      </c>
      <c r="C26" s="42"/>
    </row>
    <row r="27" spans="1:3" ht="15" customHeight="1">
      <c r="A27" s="187"/>
      <c r="B27" s="43" t="s">
        <v>104</v>
      </c>
      <c r="C27" s="42"/>
    </row>
    <row r="28" spans="1:3" ht="15" customHeight="1">
      <c r="A28" s="187"/>
      <c r="B28" s="43" t="s">
        <v>105</v>
      </c>
      <c r="C28" s="42"/>
    </row>
    <row r="29" spans="1:3" ht="15" customHeight="1">
      <c r="A29" s="187"/>
      <c r="B29" s="43" t="s">
        <v>106</v>
      </c>
      <c r="C29" s="42"/>
    </row>
    <row r="30" spans="1:3" ht="15" customHeight="1">
      <c r="A30" s="187"/>
      <c r="B30" s="41" t="s">
        <v>38</v>
      </c>
      <c r="C30" s="42"/>
    </row>
    <row r="31" spans="1:3" ht="15" customHeight="1">
      <c r="A31" s="187"/>
      <c r="B31" s="41" t="s">
        <v>39</v>
      </c>
      <c r="C31" s="42"/>
    </row>
    <row r="32" spans="1:3" ht="30" customHeight="1">
      <c r="A32" s="187"/>
      <c r="B32" s="43" t="s">
        <v>98</v>
      </c>
      <c r="C32" s="42"/>
    </row>
    <row r="33" spans="1:3" ht="14.25" customHeight="1">
      <c r="A33" s="187"/>
      <c r="B33" s="170" t="s">
        <v>205</v>
      </c>
      <c r="C33" s="104">
        <f>C34+C35</f>
        <v>0</v>
      </c>
    </row>
    <row r="34" spans="1:3" ht="28.5" customHeight="1">
      <c r="A34" s="187"/>
      <c r="B34" s="43" t="s">
        <v>208</v>
      </c>
      <c r="C34" s="42"/>
    </row>
    <row r="35" spans="1:3" ht="28.5">
      <c r="A35" s="187"/>
      <c r="B35" s="43" t="s">
        <v>210</v>
      </c>
      <c r="C35" s="42"/>
    </row>
    <row r="36" spans="1:3" ht="15" customHeight="1">
      <c r="A36" s="187"/>
      <c r="B36" s="41" t="s">
        <v>40</v>
      </c>
      <c r="C36" s="42"/>
    </row>
    <row r="37" spans="1:3" ht="15">
      <c r="A37" s="187"/>
      <c r="B37" s="41" t="s">
        <v>41</v>
      </c>
      <c r="C37" s="42"/>
    </row>
    <row r="38" spans="1:3" ht="57.75" thickBot="1">
      <c r="A38" s="187"/>
      <c r="B38" s="44" t="s">
        <v>42</v>
      </c>
      <c r="C38" s="45"/>
    </row>
    <row r="39" spans="1:3" ht="15.75" thickBot="1">
      <c r="A39" s="189"/>
      <c r="B39" s="46" t="s">
        <v>43</v>
      </c>
      <c r="C39" s="47">
        <f>(C2*0)+(C3*0.01)+(C4*0)+(C5*0)+(C6*0.25+(C7*0.15)+(C8*0.15)+(C9*0.15)+(C10*0.05)+(C11*0.15)+(C12*0.15)+(C13*0.25)+(C14*0.15)+(C15*0.2)+(C16*0)+(C17*0.25)+(C25*0.005)+(C26*0.015)+(C27*0.05)+(C28*0.12)+(C29*0.2)+(C30*0.15)+(C31*0.2)+(C32*0.2)+(C34*0.255)+(C35*1)+(C36*0.2)+(C37*0.05)+(C38*0.15))</f>
        <v>0</v>
      </c>
    </row>
    <row r="40" spans="1:3" ht="15" thickBot="1">
      <c r="A40" s="190" t="s">
        <v>44</v>
      </c>
      <c r="B40" s="48" t="s">
        <v>107</v>
      </c>
      <c r="C40" s="49"/>
    </row>
    <row r="41" spans="1:3" ht="18" customHeight="1" thickBot="1">
      <c r="A41" s="190"/>
      <c r="B41" s="48" t="s">
        <v>108</v>
      </c>
      <c r="C41" s="50"/>
    </row>
    <row r="42" spans="1:3" ht="15.75" customHeight="1" thickBot="1">
      <c r="A42" s="190"/>
      <c r="B42" s="51" t="s">
        <v>109</v>
      </c>
      <c r="C42" s="45"/>
    </row>
    <row r="43" spans="1:3" ht="15.75" customHeight="1" thickBot="1">
      <c r="A43" s="190"/>
      <c r="B43" s="46" t="s">
        <v>45</v>
      </c>
      <c r="C43" s="47">
        <f>(C40*0.05)+(C42*0.15)+(C41*0)</f>
        <v>0</v>
      </c>
    </row>
    <row r="44" spans="1:3" ht="29.25" customHeight="1" thickBot="1">
      <c r="A44" s="181" t="s">
        <v>46</v>
      </c>
      <c r="B44" s="88" t="s">
        <v>99</v>
      </c>
      <c r="C44" s="112">
        <f>IF(ISERROR(IF((C46-C45)/C45&gt;=1.5*C47,(C46-C45)/C45-(1.5*C47),0))=TRUE,0,IF((C46-C45)/C45&gt;=1.5*C47,(C46-C45)/C45-(1.5*C47),0))</f>
        <v>0</v>
      </c>
    </row>
    <row r="45" spans="1:3" ht="16.5" customHeight="1" thickBot="1">
      <c r="A45" s="181"/>
      <c r="B45" s="86" t="s">
        <v>203</v>
      </c>
      <c r="C45" s="87"/>
    </row>
    <row r="46" spans="1:3" ht="17.25" customHeight="1" thickBot="1">
      <c r="A46" s="181"/>
      <c r="B46" s="86" t="s">
        <v>204</v>
      </c>
      <c r="C46" s="87"/>
    </row>
    <row r="47" spans="1:3" ht="15.75" customHeight="1" thickBot="1">
      <c r="A47" s="181"/>
      <c r="B47" s="86" t="s">
        <v>166</v>
      </c>
      <c r="C47" s="96" t="s">
        <v>207</v>
      </c>
    </row>
    <row r="48" spans="1:3" ht="18.75" customHeight="1" thickBot="1">
      <c r="A48" s="181"/>
      <c r="B48" s="88" t="s">
        <v>100</v>
      </c>
      <c r="C48" s="123">
        <f>IF(ISERROR(IF((C50-C49)/C49&gt;=1.5*C51,(C50-C49)/C49-(1.5*C51),0))=TRUE,0,IF((C50-C49)/C49&gt;=1.5*C51,(C50-C49)/C49-(1.5*C51),0))</f>
        <v>0</v>
      </c>
    </row>
    <row r="49" spans="1:3" ht="15.75" customHeight="1" thickBot="1">
      <c r="A49" s="181"/>
      <c r="B49" s="86" t="s">
        <v>110</v>
      </c>
      <c r="C49" s="124"/>
    </row>
    <row r="50" spans="1:3" ht="15.75" customHeight="1" thickBot="1">
      <c r="A50" s="181"/>
      <c r="B50" s="86" t="s">
        <v>111</v>
      </c>
      <c r="C50" s="124"/>
    </row>
    <row r="51" spans="1:3" ht="15.75" customHeight="1" thickBot="1">
      <c r="A51" s="181"/>
      <c r="B51" s="97" t="s">
        <v>101</v>
      </c>
      <c r="C51" s="96">
        <v>0</v>
      </c>
    </row>
    <row r="52" spans="1:3" ht="15" thickBot="1">
      <c r="A52" s="181"/>
      <c r="B52" s="88" t="s">
        <v>165</v>
      </c>
      <c r="C52" s="123">
        <f>IF(ISERROR(IF((C54-C53)/C53&gt;=1.5*C55,(C54-C53)/C53-(1.5*C55),0))=TRUE,0,IF((C54-C53)/C53&gt;=1.5*C55,(C54-C53)/C53-(1.5*C55),0))</f>
        <v>0</v>
      </c>
    </row>
    <row r="53" spans="1:3" ht="15.75" customHeight="1" thickBot="1">
      <c r="A53" s="181"/>
      <c r="B53" s="86" t="s">
        <v>167</v>
      </c>
      <c r="C53" s="128"/>
    </row>
    <row r="54" spans="1:3" ht="15.75" customHeight="1" thickBot="1">
      <c r="A54" s="181"/>
      <c r="B54" s="86" t="s">
        <v>168</v>
      </c>
      <c r="C54" s="128"/>
    </row>
    <row r="55" spans="1:3" ht="15.75" customHeight="1" thickBot="1">
      <c r="A55" s="181"/>
      <c r="B55" s="98" t="s">
        <v>169</v>
      </c>
      <c r="C55" s="112"/>
    </row>
    <row r="56" spans="1:3" ht="16.5" customHeight="1" thickBot="1">
      <c r="A56" s="181"/>
      <c r="B56" s="46" t="s">
        <v>47</v>
      </c>
      <c r="C56" s="47">
        <f>(C44*0.2*C45)+(C48*C49*0.2)+(C52*C53*0.2)</f>
        <v>0</v>
      </c>
    </row>
    <row r="57" spans="1:3" ht="15.75" customHeight="1" thickBot="1">
      <c r="A57" s="181" t="s">
        <v>195</v>
      </c>
      <c r="B57" s="52" t="s">
        <v>48</v>
      </c>
      <c r="C57" s="40"/>
    </row>
    <row r="58" spans="1:3" ht="15.75" customHeight="1" thickBot="1">
      <c r="A58" s="181"/>
      <c r="B58" s="41" t="s">
        <v>113</v>
      </c>
      <c r="C58" s="42"/>
    </row>
    <row r="59" spans="1:3" ht="15.75" customHeight="1" thickBot="1">
      <c r="A59" s="181"/>
      <c r="B59" s="41" t="s">
        <v>124</v>
      </c>
      <c r="C59" s="42"/>
    </row>
    <row r="60" spans="1:3" ht="15" thickBot="1">
      <c r="A60" s="181"/>
      <c r="B60" s="43" t="s">
        <v>125</v>
      </c>
      <c r="C60" s="42"/>
    </row>
    <row r="61" spans="1:3" ht="15" thickBot="1">
      <c r="A61" s="181"/>
      <c r="B61" s="43" t="s">
        <v>122</v>
      </c>
      <c r="C61" s="42"/>
    </row>
    <row r="62" spans="1:3" ht="15" thickBot="1">
      <c r="A62" s="181"/>
      <c r="B62" s="43" t="s">
        <v>115</v>
      </c>
      <c r="C62" s="42"/>
    </row>
    <row r="63" spans="1:3" ht="15.75" customHeight="1" thickBot="1">
      <c r="A63" s="181"/>
      <c r="B63" s="41" t="s">
        <v>126</v>
      </c>
      <c r="C63" s="42"/>
    </row>
    <row r="64" spans="1:3" ht="15.75" customHeight="1" thickBot="1">
      <c r="A64" s="181"/>
      <c r="B64" s="41" t="s">
        <v>114</v>
      </c>
      <c r="C64" s="42"/>
    </row>
    <row r="65" spans="1:3" ht="43.5" thickBot="1">
      <c r="A65" s="181"/>
      <c r="B65" s="43" t="s">
        <v>127</v>
      </c>
      <c r="C65" s="42"/>
    </row>
    <row r="66" spans="1:3" ht="57.75" thickBot="1">
      <c r="A66" s="181"/>
      <c r="B66" s="43" t="s">
        <v>118</v>
      </c>
      <c r="C66" s="42"/>
    </row>
    <row r="67" spans="1:3" ht="29.25" thickBot="1">
      <c r="A67" s="181"/>
      <c r="B67" s="43" t="s">
        <v>116</v>
      </c>
      <c r="C67" s="42"/>
    </row>
    <row r="68" spans="1:3" ht="15.75" customHeight="1" thickBot="1">
      <c r="A68" s="181"/>
      <c r="B68" s="41" t="s">
        <v>117</v>
      </c>
      <c r="C68" s="42"/>
    </row>
    <row r="69" spans="1:3" ht="15.75" customHeight="1" thickBot="1">
      <c r="A69" s="181"/>
      <c r="B69" s="41" t="s">
        <v>123</v>
      </c>
      <c r="C69" s="42"/>
    </row>
    <row r="70" spans="1:3" ht="43.5" thickBot="1">
      <c r="A70" s="181"/>
      <c r="B70" s="92" t="s">
        <v>128</v>
      </c>
      <c r="C70" s="42"/>
    </row>
    <row r="71" spans="1:3" ht="29.25" thickBot="1">
      <c r="A71" s="181"/>
      <c r="B71" s="43" t="s">
        <v>129</v>
      </c>
      <c r="C71" s="42"/>
    </row>
    <row r="72" spans="1:3" ht="15.75" customHeight="1" thickBot="1">
      <c r="A72" s="181"/>
      <c r="B72" s="43" t="s">
        <v>119</v>
      </c>
      <c r="C72" s="42"/>
    </row>
    <row r="73" spans="1:3" ht="43.5" thickBot="1">
      <c r="A73" s="181"/>
      <c r="B73" s="43" t="s">
        <v>130</v>
      </c>
      <c r="C73" s="42"/>
    </row>
    <row r="74" spans="1:3" ht="15.75" customHeight="1" thickBot="1">
      <c r="A74" s="181"/>
      <c r="B74" s="43" t="s">
        <v>120</v>
      </c>
      <c r="C74" s="42"/>
    </row>
    <row r="75" spans="1:3" ht="15.75" customHeight="1" thickBot="1">
      <c r="A75" s="181"/>
      <c r="B75" s="43" t="s">
        <v>121</v>
      </c>
      <c r="C75" s="45"/>
    </row>
    <row r="76" spans="1:3" ht="15.75" customHeight="1" thickBot="1">
      <c r="A76" s="181"/>
      <c r="B76" s="46" t="s">
        <v>49</v>
      </c>
      <c r="C76" s="47">
        <f>(C57*0.025)+(C58*0.025)+(C59*0.1)+(C60*0.075)+(C61*0.05)+(C62*0.05)+(C63*0.05)+(C64*0.05)+(C65*0.05)+(C66*0.05)+(C67*0.1)+(C68*0.05)+(C69*0.05)+(C70*0.05)+(C71*0.075)+(C72*0.05)+(C73*0.05)+(C74*0.05)+(C75*0.05)</f>
        <v>0</v>
      </c>
    </row>
    <row r="77" spans="1:3" ht="15" thickBot="1">
      <c r="A77" s="181" t="s">
        <v>50</v>
      </c>
      <c r="B77" s="41" t="s">
        <v>51</v>
      </c>
      <c r="C77" s="40"/>
    </row>
    <row r="78" spans="1:3" ht="15" thickBot="1">
      <c r="A78" s="181"/>
      <c r="B78" s="53" t="s">
        <v>52</v>
      </c>
      <c r="C78" s="49"/>
    </row>
    <row r="79" spans="1:3" ht="15.75" customHeight="1" thickBot="1">
      <c r="A79" s="181"/>
      <c r="B79" s="41" t="s">
        <v>148</v>
      </c>
      <c r="C79" s="42"/>
    </row>
    <row r="80" spans="1:3" ht="15.75" customHeight="1" thickBot="1">
      <c r="A80" s="181"/>
      <c r="B80" s="53" t="s">
        <v>131</v>
      </c>
      <c r="C80" s="49"/>
    </row>
    <row r="81" spans="1:3" ht="15.75" customHeight="1" thickBot="1">
      <c r="A81" s="181"/>
      <c r="B81" s="41" t="s">
        <v>149</v>
      </c>
      <c r="C81" s="42"/>
    </row>
    <row r="82" spans="1:3" ht="15.75" customHeight="1" thickBot="1">
      <c r="A82" s="181"/>
      <c r="B82" s="53" t="s">
        <v>132</v>
      </c>
      <c r="C82" s="49"/>
    </row>
    <row r="83" spans="1:3" ht="15.75" customHeight="1" thickBot="1">
      <c r="A83" s="181"/>
      <c r="B83" s="41" t="s">
        <v>150</v>
      </c>
      <c r="C83" s="42"/>
    </row>
    <row r="84" spans="1:3" ht="15.75" customHeight="1" thickBot="1">
      <c r="A84" s="181"/>
      <c r="B84" s="53" t="s">
        <v>133</v>
      </c>
      <c r="C84" s="49"/>
    </row>
    <row r="85" spans="1:3" ht="15" thickBot="1">
      <c r="A85" s="181"/>
      <c r="B85" s="43" t="s">
        <v>151</v>
      </c>
      <c r="C85" s="42"/>
    </row>
    <row r="86" spans="1:3" ht="15.75" customHeight="1" thickBot="1">
      <c r="A86" s="181"/>
      <c r="B86" s="53" t="s">
        <v>134</v>
      </c>
      <c r="C86" s="49"/>
    </row>
    <row r="87" spans="1:3" ht="15.75" customHeight="1" thickBot="1">
      <c r="A87" s="181"/>
      <c r="B87" s="41" t="s">
        <v>152</v>
      </c>
      <c r="C87" s="42"/>
    </row>
    <row r="88" spans="1:3" ht="15.75" customHeight="1" thickBot="1">
      <c r="A88" s="181"/>
      <c r="B88" s="53" t="s">
        <v>135</v>
      </c>
      <c r="C88" s="49"/>
    </row>
    <row r="89" spans="1:3" ht="15.75" customHeight="1" thickBot="1">
      <c r="A89" s="181"/>
      <c r="B89" s="41" t="s">
        <v>153</v>
      </c>
      <c r="C89" s="42"/>
    </row>
    <row r="90" spans="1:3" ht="15.75" customHeight="1" thickBot="1">
      <c r="A90" s="181"/>
      <c r="B90" s="53" t="s">
        <v>136</v>
      </c>
      <c r="C90" s="49"/>
    </row>
    <row r="91" spans="1:3" ht="15.75" customHeight="1" thickBot="1">
      <c r="A91" s="181"/>
      <c r="B91" s="41" t="s">
        <v>154</v>
      </c>
      <c r="C91" s="42"/>
    </row>
    <row r="92" spans="1:3" ht="15.75" customHeight="1" thickBot="1">
      <c r="A92" s="181"/>
      <c r="B92" s="53" t="s">
        <v>137</v>
      </c>
      <c r="C92" s="49"/>
    </row>
    <row r="93" spans="1:3" ht="29.25" thickBot="1">
      <c r="A93" s="181"/>
      <c r="B93" s="43" t="s">
        <v>155</v>
      </c>
      <c r="C93" s="42"/>
    </row>
    <row r="94" spans="1:3" ht="15.75" customHeight="1" thickBot="1">
      <c r="A94" s="181"/>
      <c r="B94" s="53" t="s">
        <v>138</v>
      </c>
      <c r="C94" s="49"/>
    </row>
    <row r="95" spans="1:3" ht="29.25" thickBot="1">
      <c r="A95" s="181"/>
      <c r="B95" s="43" t="s">
        <v>156</v>
      </c>
      <c r="C95" s="42"/>
    </row>
    <row r="96" spans="1:3" ht="15.75" customHeight="1" thickBot="1">
      <c r="A96" s="181"/>
      <c r="B96" s="53" t="s">
        <v>139</v>
      </c>
      <c r="C96" s="49"/>
    </row>
    <row r="97" spans="1:3" ht="15.75" customHeight="1" thickBot="1">
      <c r="A97" s="181"/>
      <c r="B97" s="41" t="s">
        <v>157</v>
      </c>
      <c r="C97" s="42"/>
    </row>
    <row r="98" spans="1:3" ht="15.75" customHeight="1" thickBot="1">
      <c r="A98" s="181"/>
      <c r="B98" s="53" t="s">
        <v>140</v>
      </c>
      <c r="C98" s="49"/>
    </row>
    <row r="99" spans="1:3" ht="15" thickBot="1">
      <c r="A99" s="181"/>
      <c r="B99" s="43" t="s">
        <v>158</v>
      </c>
      <c r="C99" s="42"/>
    </row>
    <row r="100" spans="1:3" ht="15.75" customHeight="1" thickBot="1">
      <c r="A100" s="181"/>
      <c r="B100" s="54" t="s">
        <v>141</v>
      </c>
      <c r="C100" s="49"/>
    </row>
    <row r="101" spans="1:3" ht="15.75" customHeight="1" thickBot="1">
      <c r="A101" s="181"/>
      <c r="B101" s="51" t="s">
        <v>159</v>
      </c>
      <c r="C101" s="42"/>
    </row>
    <row r="102" spans="1:3" ht="15.75" customHeight="1" thickBot="1">
      <c r="A102" s="181"/>
      <c r="B102" s="55" t="s">
        <v>142</v>
      </c>
      <c r="C102" s="49"/>
    </row>
    <row r="103" spans="1:3" ht="29.25" thickBot="1">
      <c r="A103" s="181"/>
      <c r="B103" s="92" t="s">
        <v>160</v>
      </c>
      <c r="C103" s="42"/>
    </row>
    <row r="104" spans="1:3" ht="15" thickBot="1">
      <c r="A104" s="181"/>
      <c r="B104" s="55" t="s">
        <v>143</v>
      </c>
      <c r="C104" s="49"/>
    </row>
    <row r="105" spans="1:3" ht="15.75" customHeight="1" thickBot="1">
      <c r="A105" s="181"/>
      <c r="B105" s="93" t="s">
        <v>161</v>
      </c>
      <c r="C105" s="42"/>
    </row>
    <row r="106" spans="1:3" ht="15" thickBot="1">
      <c r="A106" s="181"/>
      <c r="B106" s="55" t="s">
        <v>54</v>
      </c>
      <c r="C106" s="49"/>
    </row>
    <row r="107" spans="1:3" ht="15.75" customHeight="1" thickBot="1">
      <c r="A107" s="181"/>
      <c r="B107" s="93" t="s">
        <v>162</v>
      </c>
      <c r="C107" s="42"/>
    </row>
    <row r="108" spans="1:3" ht="15.75" customHeight="1" thickBot="1">
      <c r="A108" s="181"/>
      <c r="B108" s="55" t="s">
        <v>144</v>
      </c>
      <c r="C108" s="49"/>
    </row>
    <row r="109" spans="1:3" ht="29.25" thickBot="1">
      <c r="A109" s="181"/>
      <c r="B109" s="92" t="s">
        <v>163</v>
      </c>
      <c r="C109" s="42"/>
    </row>
    <row r="110" spans="1:3" ht="15.75" customHeight="1" thickBot="1">
      <c r="A110" s="181"/>
      <c r="B110" s="55" t="s">
        <v>145</v>
      </c>
      <c r="C110" s="49"/>
    </row>
    <row r="111" spans="1:3" ht="15.75" customHeight="1" thickBot="1">
      <c r="A111" s="181"/>
      <c r="B111" s="93" t="s">
        <v>53</v>
      </c>
      <c r="C111" s="42"/>
    </row>
    <row r="112" spans="1:3" ht="15.75" customHeight="1" thickBot="1">
      <c r="A112" s="181"/>
      <c r="B112" s="55" t="s">
        <v>146</v>
      </c>
      <c r="C112" s="49"/>
    </row>
    <row r="113" spans="1:3" ht="15.75" customHeight="1" thickBot="1">
      <c r="A113" s="181"/>
      <c r="B113" s="95" t="s">
        <v>164</v>
      </c>
      <c r="C113" s="42"/>
    </row>
    <row r="114" spans="1:3" ht="15.75" customHeight="1" thickBot="1">
      <c r="A114" s="181"/>
      <c r="B114" s="94" t="s">
        <v>147</v>
      </c>
      <c r="C114" s="49"/>
    </row>
    <row r="115" spans="1:3" ht="15.75" customHeight="1" thickBot="1">
      <c r="A115" s="181"/>
      <c r="B115" s="56" t="s">
        <v>55</v>
      </c>
      <c r="C115" s="47">
        <f>(+C77+C78)*0.05+(C79+C80)*0.05+(C81+C82)*0.2+(C83+C84)*0.15+(C85+C86)*0.1+(C87+C88)*0.1+(C89+C90)*0.1+(C91+C92)*0.1+(C93+C94)*0.1+(C95+C96)*0.1+(C97+C98)*0.2+(C99+C100)*0.1+(C101+C102)*0.1+(C103+C104)*0.1+(C105+C106)*0.15+(C107+C108)*0.1+(C109+C110)*0.1+(C111+C112)*0.1+(C113+C114)*0.1</f>
        <v>0</v>
      </c>
    </row>
    <row r="116" spans="1:3" ht="15" customHeight="1" thickBot="1">
      <c r="A116" s="182" t="s">
        <v>102</v>
      </c>
      <c r="B116" s="173" t="s">
        <v>216</v>
      </c>
      <c r="C116" s="125">
        <f>C117+C118+C119+C120</f>
        <v>0</v>
      </c>
    </row>
    <row r="117" spans="1:3" ht="15" customHeight="1" thickBot="1">
      <c r="A117" s="183"/>
      <c r="B117" s="105" t="s">
        <v>188</v>
      </c>
      <c r="C117" s="113"/>
    </row>
    <row r="118" spans="1:3" ht="15" customHeight="1" thickBot="1">
      <c r="A118" s="183"/>
      <c r="B118" s="105" t="s">
        <v>189</v>
      </c>
      <c r="C118" s="113"/>
    </row>
    <row r="119" spans="1:3" ht="15" customHeight="1" thickBot="1">
      <c r="A119" s="183"/>
      <c r="B119" s="105" t="s">
        <v>190</v>
      </c>
      <c r="C119" s="113"/>
    </row>
    <row r="120" spans="1:3" ht="15" customHeight="1" thickBot="1">
      <c r="A120" s="183"/>
      <c r="B120" s="105" t="s">
        <v>191</v>
      </c>
      <c r="C120" s="113"/>
    </row>
    <row r="121" spans="1:3" ht="15" customHeight="1" thickBot="1">
      <c r="A121" s="182"/>
      <c r="B121" s="174" t="s">
        <v>217</v>
      </c>
      <c r="C121" s="126">
        <f>C122+C123+C124+C125</f>
        <v>0</v>
      </c>
    </row>
    <row r="122" spans="1:3" ht="15" customHeight="1" thickBot="1">
      <c r="A122" s="183"/>
      <c r="B122" s="105" t="s">
        <v>188</v>
      </c>
      <c r="C122" s="113"/>
    </row>
    <row r="123" spans="1:3" ht="15" customHeight="1" thickBot="1">
      <c r="A123" s="183"/>
      <c r="B123" s="105" t="s">
        <v>189</v>
      </c>
      <c r="C123" s="113"/>
    </row>
    <row r="124" spans="1:3" ht="15" customHeight="1" thickBot="1">
      <c r="A124" s="183"/>
      <c r="B124" s="105" t="s">
        <v>190</v>
      </c>
      <c r="C124" s="113"/>
    </row>
    <row r="125" spans="1:3" ht="15" customHeight="1" thickBot="1">
      <c r="A125" s="183"/>
      <c r="B125" s="105" t="s">
        <v>191</v>
      </c>
      <c r="C125" s="113"/>
    </row>
    <row r="126" spans="1:3" ht="18.75" customHeight="1" thickBot="1">
      <c r="A126" s="182"/>
      <c r="B126" s="106" t="s">
        <v>112</v>
      </c>
      <c r="C126" s="107">
        <f>ABS(C116-C121)*0.075</f>
        <v>0</v>
      </c>
    </row>
    <row r="127" spans="1:3" ht="42.75" customHeight="1" thickBot="1">
      <c r="A127" s="184" t="s">
        <v>196</v>
      </c>
      <c r="B127" s="184"/>
      <c r="C127" s="47">
        <f>C39+C43+C56+C76+C115+C126</f>
        <v>0</v>
      </c>
    </row>
    <row r="128" spans="1:3" ht="12.75" customHeight="1" hidden="1">
      <c r="A128" s="179"/>
      <c r="B128" s="179"/>
      <c r="C128" s="57"/>
    </row>
    <row r="129" spans="1:3" ht="12.75" customHeight="1" hidden="1">
      <c r="A129" s="179"/>
      <c r="B129" s="179"/>
      <c r="C129" s="57"/>
    </row>
    <row r="130" spans="1:3" ht="12.75" customHeight="1" hidden="1">
      <c r="A130" s="179"/>
      <c r="B130" s="179"/>
      <c r="C130" s="57"/>
    </row>
    <row r="131" spans="1:3" ht="12.75" customHeight="1" hidden="1">
      <c r="A131" s="180"/>
      <c r="B131" s="180"/>
      <c r="C131" s="57"/>
    </row>
    <row r="132" spans="1:3" ht="14.25">
      <c r="A132" s="38"/>
      <c r="B132" s="38"/>
      <c r="C132" s="58"/>
    </row>
    <row r="133" spans="1:3" ht="14.25">
      <c r="A133" s="59"/>
      <c r="B133" s="59"/>
      <c r="C133" s="58"/>
    </row>
    <row r="134" spans="1:3" ht="14.25">
      <c r="A134" s="38"/>
      <c r="B134" s="91"/>
      <c r="C134" s="58"/>
    </row>
    <row r="135" spans="1:3" ht="14.25">
      <c r="A135" s="38"/>
      <c r="B135" s="38"/>
      <c r="C135" s="58"/>
    </row>
    <row r="136" spans="1:3" ht="14.25">
      <c r="A136" s="38"/>
      <c r="B136" s="38"/>
      <c r="C136" s="58"/>
    </row>
    <row r="137" spans="1:3" ht="14.25">
      <c r="A137" s="38"/>
      <c r="B137" s="38"/>
      <c r="C137" s="58"/>
    </row>
    <row r="138" spans="1:3" ht="14.25">
      <c r="A138" s="38"/>
      <c r="B138" s="38"/>
      <c r="C138" s="58"/>
    </row>
    <row r="139" spans="1:3" ht="14.25">
      <c r="A139" s="38"/>
      <c r="B139" s="38"/>
      <c r="C139" s="58"/>
    </row>
    <row r="140" spans="1:3" ht="14.25">
      <c r="A140" s="38"/>
      <c r="B140" s="38"/>
      <c r="C140" s="58"/>
    </row>
    <row r="141" spans="1:3" ht="14.25">
      <c r="A141" s="38"/>
      <c r="B141" s="38"/>
      <c r="C141" s="58"/>
    </row>
    <row r="142" spans="1:3" ht="14.25">
      <c r="A142" s="38"/>
      <c r="B142" s="38"/>
      <c r="C142" s="58"/>
    </row>
    <row r="143" spans="1:3" ht="14.25">
      <c r="A143" s="38"/>
      <c r="B143" s="38"/>
      <c r="C143" s="58"/>
    </row>
    <row r="144" spans="1:3" ht="14.25">
      <c r="A144" s="38"/>
      <c r="B144" s="38"/>
      <c r="C144" s="58"/>
    </row>
    <row r="145" spans="1:3" ht="14.25">
      <c r="A145" s="38"/>
      <c r="B145" s="38"/>
      <c r="C145" s="58"/>
    </row>
    <row r="146" spans="1:3" ht="14.25">
      <c r="A146" s="38"/>
      <c r="B146" s="38"/>
      <c r="C146" s="58"/>
    </row>
    <row r="147" spans="1:3" ht="14.25">
      <c r="A147" s="38"/>
      <c r="B147" s="38"/>
      <c r="C147" s="58"/>
    </row>
    <row r="148" spans="1:3" ht="14.25">
      <c r="A148" s="38"/>
      <c r="B148" s="38"/>
      <c r="C148" s="58"/>
    </row>
    <row r="149" spans="1:3" ht="14.25">
      <c r="A149" s="38"/>
      <c r="B149" s="38"/>
      <c r="C149" s="58"/>
    </row>
    <row r="150" spans="1:3" ht="14.25">
      <c r="A150" s="38"/>
      <c r="B150" s="38"/>
      <c r="C150" s="58"/>
    </row>
    <row r="151" spans="1:3" ht="14.25">
      <c r="A151" s="38"/>
      <c r="B151" s="38"/>
      <c r="C151" s="58"/>
    </row>
    <row r="152" spans="1:3" ht="14.25">
      <c r="A152" s="38"/>
      <c r="B152" s="38"/>
      <c r="C152" s="58"/>
    </row>
    <row r="153" spans="1:3" ht="14.25">
      <c r="A153" s="38"/>
      <c r="B153" s="38"/>
      <c r="C153" s="58"/>
    </row>
    <row r="154" spans="1:3" ht="14.25">
      <c r="A154" s="38"/>
      <c r="B154" s="38"/>
      <c r="C154" s="58"/>
    </row>
    <row r="155" spans="1:3" ht="14.25">
      <c r="A155" s="38"/>
      <c r="B155" s="38"/>
      <c r="C155" s="58"/>
    </row>
    <row r="156" spans="1:3" ht="14.25">
      <c r="A156" s="38"/>
      <c r="B156" s="38"/>
      <c r="C156" s="58"/>
    </row>
    <row r="157" spans="1:3" ht="14.25">
      <c r="A157" s="38"/>
      <c r="B157" s="38"/>
      <c r="C157" s="58"/>
    </row>
    <row r="158" spans="1:3" ht="14.25">
      <c r="A158" s="38"/>
      <c r="B158" s="38"/>
      <c r="C158" s="58"/>
    </row>
    <row r="159" spans="1:3" ht="14.25">
      <c r="A159" s="38"/>
      <c r="B159" s="38"/>
      <c r="C159" s="58"/>
    </row>
    <row r="160" spans="1:3" ht="14.25">
      <c r="A160" s="38"/>
      <c r="B160" s="38"/>
      <c r="C160" s="58"/>
    </row>
    <row r="161" spans="1:3" ht="14.25">
      <c r="A161" s="38"/>
      <c r="B161" s="38"/>
      <c r="C161" s="58"/>
    </row>
    <row r="162" spans="1:3" ht="14.25">
      <c r="A162" s="38"/>
      <c r="B162" s="38"/>
      <c r="C162" s="58"/>
    </row>
    <row r="163" spans="1:3" ht="14.25">
      <c r="A163" s="38"/>
      <c r="B163" s="38"/>
      <c r="C163" s="58"/>
    </row>
    <row r="164" spans="1:3" ht="14.25">
      <c r="A164" s="38"/>
      <c r="B164" s="38"/>
      <c r="C164" s="58"/>
    </row>
    <row r="165" spans="1:3" ht="14.25">
      <c r="A165" s="38"/>
      <c r="B165" s="38"/>
      <c r="C165" s="58"/>
    </row>
    <row r="166" spans="1:3" ht="14.25">
      <c r="A166" s="38"/>
      <c r="B166" s="38"/>
      <c r="C166" s="58"/>
    </row>
    <row r="167" spans="1:3" ht="14.25">
      <c r="A167" s="38"/>
      <c r="B167" s="38"/>
      <c r="C167" s="58"/>
    </row>
    <row r="168" spans="1:3" ht="14.25">
      <c r="A168" s="38"/>
      <c r="B168" s="38"/>
      <c r="C168" s="58"/>
    </row>
    <row r="169" spans="1:3" ht="14.25">
      <c r="A169" s="38"/>
      <c r="B169" s="38"/>
      <c r="C169" s="58"/>
    </row>
    <row r="170" spans="1:3" ht="14.25">
      <c r="A170" s="38"/>
      <c r="B170" s="38"/>
      <c r="C170" s="58"/>
    </row>
    <row r="171" spans="1:3" ht="14.25">
      <c r="A171" s="38"/>
      <c r="B171" s="38"/>
      <c r="C171" s="58"/>
    </row>
    <row r="172" spans="1:3" ht="14.25">
      <c r="A172" s="38"/>
      <c r="B172" s="38"/>
      <c r="C172" s="58"/>
    </row>
    <row r="173" spans="1:3" ht="14.25">
      <c r="A173" s="38"/>
      <c r="B173" s="38"/>
      <c r="C173" s="58"/>
    </row>
    <row r="174" spans="1:3" ht="14.25">
      <c r="A174" s="38"/>
      <c r="B174" s="38"/>
      <c r="C174" s="58"/>
    </row>
    <row r="175" spans="1:3" ht="14.25">
      <c r="A175" s="38"/>
      <c r="B175" s="38"/>
      <c r="C175" s="58"/>
    </row>
    <row r="176" spans="1:3" ht="14.25">
      <c r="A176" s="38"/>
      <c r="B176" s="38"/>
      <c r="C176" s="58"/>
    </row>
    <row r="177" spans="1:3" ht="14.25">
      <c r="A177" s="38"/>
      <c r="B177" s="38"/>
      <c r="C177" s="58"/>
    </row>
    <row r="178" spans="1:3" ht="14.25">
      <c r="A178" s="38"/>
      <c r="B178" s="38"/>
      <c r="C178" s="58"/>
    </row>
    <row r="179" spans="1:3" ht="14.25">
      <c r="A179" s="38"/>
      <c r="B179" s="38"/>
      <c r="C179" s="58"/>
    </row>
    <row r="180" spans="1:3" ht="14.25">
      <c r="A180" s="38"/>
      <c r="B180" s="38"/>
      <c r="C180" s="58"/>
    </row>
    <row r="181" spans="1:3" ht="14.25">
      <c r="A181" s="38"/>
      <c r="B181" s="38"/>
      <c r="C181" s="58"/>
    </row>
    <row r="182" spans="1:3" ht="14.25">
      <c r="A182" s="38"/>
      <c r="B182" s="38"/>
      <c r="C182" s="58"/>
    </row>
    <row r="183" spans="1:3" ht="14.25">
      <c r="A183" s="38"/>
      <c r="B183" s="38"/>
      <c r="C183" s="58"/>
    </row>
    <row r="184" spans="1:3" ht="14.25">
      <c r="A184" s="38"/>
      <c r="B184" s="38"/>
      <c r="C184" s="58"/>
    </row>
    <row r="185" spans="1:3" ht="14.25">
      <c r="A185" s="38"/>
      <c r="B185" s="38"/>
      <c r="C185" s="58"/>
    </row>
    <row r="186" spans="1:3" ht="14.25">
      <c r="A186" s="38"/>
      <c r="B186" s="38"/>
      <c r="C186" s="58"/>
    </row>
    <row r="187" spans="1:3" ht="14.25">
      <c r="A187" s="38"/>
      <c r="B187" s="38"/>
      <c r="C187" s="58"/>
    </row>
    <row r="188" spans="1:3" ht="14.25">
      <c r="A188" s="38"/>
      <c r="B188" s="38"/>
      <c r="C188" s="58"/>
    </row>
    <row r="189" spans="1:3" ht="14.25">
      <c r="A189" s="38"/>
      <c r="B189" s="38"/>
      <c r="C189" s="58"/>
    </row>
    <row r="190" spans="1:3" ht="14.25">
      <c r="A190" s="38"/>
      <c r="B190" s="38"/>
      <c r="C190" s="58"/>
    </row>
    <row r="191" spans="1:3" ht="14.25">
      <c r="A191" s="38"/>
      <c r="B191" s="38"/>
      <c r="C191" s="58"/>
    </row>
    <row r="192" spans="1:3" ht="14.25">
      <c r="A192" s="38"/>
      <c r="B192" s="38"/>
      <c r="C192" s="58"/>
    </row>
    <row r="193" spans="1:3" ht="14.25">
      <c r="A193" s="38"/>
      <c r="B193" s="38"/>
      <c r="C193" s="58"/>
    </row>
    <row r="194" spans="1:3" ht="14.25">
      <c r="A194" s="38"/>
      <c r="B194" s="38"/>
      <c r="C194" s="58"/>
    </row>
    <row r="195" spans="1:3" ht="14.25">
      <c r="A195" s="38"/>
      <c r="B195" s="38"/>
      <c r="C195" s="58"/>
    </row>
    <row r="196" spans="1:3" ht="14.25">
      <c r="A196" s="38"/>
      <c r="B196" s="38"/>
      <c r="C196" s="58"/>
    </row>
    <row r="197" spans="1:3" ht="14.25">
      <c r="A197" s="38"/>
      <c r="B197" s="38"/>
      <c r="C197" s="58"/>
    </row>
    <row r="198" spans="1:3" ht="14.25">
      <c r="A198" s="38"/>
      <c r="B198" s="38"/>
      <c r="C198" s="58"/>
    </row>
    <row r="199" spans="1:3" ht="14.25">
      <c r="A199" s="38"/>
      <c r="B199" s="38"/>
      <c r="C199" s="58"/>
    </row>
    <row r="200" spans="1:3" ht="14.25">
      <c r="A200" s="38"/>
      <c r="B200" s="38"/>
      <c r="C200" s="58"/>
    </row>
    <row r="201" spans="1:3" ht="14.25">
      <c r="A201" s="38"/>
      <c r="B201" s="38"/>
      <c r="C201" s="58"/>
    </row>
    <row r="202" spans="1:3" ht="14.25">
      <c r="A202" s="38"/>
      <c r="B202" s="38"/>
      <c r="C202" s="58"/>
    </row>
    <row r="203" spans="1:3" ht="14.25">
      <c r="A203" s="38"/>
      <c r="B203" s="38"/>
      <c r="C203" s="58"/>
    </row>
    <row r="204" spans="1:3" ht="14.25">
      <c r="A204" s="38"/>
      <c r="B204" s="38"/>
      <c r="C204" s="58"/>
    </row>
    <row r="205" spans="1:3" ht="14.25">
      <c r="A205" s="38"/>
      <c r="B205" s="38"/>
      <c r="C205" s="58"/>
    </row>
    <row r="206" spans="1:3" ht="14.25">
      <c r="A206" s="38"/>
      <c r="B206" s="38"/>
      <c r="C206" s="58"/>
    </row>
    <row r="207" spans="1:3" ht="14.25">
      <c r="A207" s="38"/>
      <c r="B207" s="38"/>
      <c r="C207" s="58"/>
    </row>
    <row r="208" spans="1:3" ht="14.25">
      <c r="A208" s="38"/>
      <c r="B208" s="38"/>
      <c r="C208" s="58"/>
    </row>
    <row r="209" spans="1:3" ht="14.25">
      <c r="A209" s="38"/>
      <c r="B209" s="38"/>
      <c r="C209" s="58"/>
    </row>
    <row r="210" spans="1:3" ht="14.25">
      <c r="A210" s="38"/>
      <c r="B210" s="38"/>
      <c r="C210" s="58"/>
    </row>
    <row r="211" spans="1:3" ht="14.25">
      <c r="A211" s="38"/>
      <c r="B211" s="38"/>
      <c r="C211" s="58"/>
    </row>
    <row r="212" spans="1:3" ht="14.25">
      <c r="A212" s="38"/>
      <c r="B212" s="38"/>
      <c r="C212" s="58"/>
    </row>
    <row r="213" spans="1:3" ht="14.25">
      <c r="A213" s="38"/>
      <c r="B213" s="38"/>
      <c r="C213" s="58"/>
    </row>
    <row r="214" spans="1:3" ht="14.25">
      <c r="A214" s="38"/>
      <c r="B214" s="38"/>
      <c r="C214" s="58"/>
    </row>
    <row r="215" spans="1:3" ht="14.25">
      <c r="A215" s="38"/>
      <c r="B215" s="38"/>
      <c r="C215" s="58"/>
    </row>
    <row r="216" spans="1:3" ht="14.25">
      <c r="A216" s="38"/>
      <c r="B216" s="38"/>
      <c r="C216" s="58"/>
    </row>
    <row r="217" spans="1:3" ht="14.25">
      <c r="A217" s="38"/>
      <c r="B217" s="38"/>
      <c r="C217" s="58"/>
    </row>
    <row r="218" spans="1:3" ht="14.25">
      <c r="A218" s="38"/>
      <c r="B218" s="38"/>
      <c r="C218" s="58"/>
    </row>
    <row r="219" spans="1:3" ht="14.25">
      <c r="A219" s="38"/>
      <c r="B219" s="38"/>
      <c r="C219" s="58"/>
    </row>
    <row r="220" spans="1:3" ht="14.25">
      <c r="A220" s="38"/>
      <c r="B220" s="38"/>
      <c r="C220" s="58"/>
    </row>
    <row r="221" spans="1:3" ht="14.25">
      <c r="A221" s="38"/>
      <c r="B221" s="38"/>
      <c r="C221" s="58"/>
    </row>
    <row r="222" spans="1:3" ht="14.25">
      <c r="A222" s="38"/>
      <c r="B222" s="38"/>
      <c r="C222" s="58"/>
    </row>
    <row r="223" spans="1:3" ht="14.25">
      <c r="A223" s="38"/>
      <c r="B223" s="38"/>
      <c r="C223" s="58"/>
    </row>
    <row r="224" spans="1:3" ht="14.25">
      <c r="A224" s="38"/>
      <c r="B224" s="38"/>
      <c r="C224" s="58"/>
    </row>
    <row r="225" spans="1:3" ht="14.25">
      <c r="A225" s="38"/>
      <c r="B225" s="38"/>
      <c r="C225" s="58"/>
    </row>
    <row r="226" spans="1:3" ht="14.25">
      <c r="A226" s="38"/>
      <c r="B226" s="38"/>
      <c r="C226" s="58"/>
    </row>
    <row r="227" spans="1:3" ht="14.25">
      <c r="A227" s="38"/>
      <c r="B227" s="38"/>
      <c r="C227" s="58"/>
    </row>
    <row r="228" spans="1:3" ht="14.25">
      <c r="A228" s="38"/>
      <c r="B228" s="38"/>
      <c r="C228" s="58"/>
    </row>
    <row r="229" spans="1:3" ht="14.25">
      <c r="A229" s="38"/>
      <c r="B229" s="38"/>
      <c r="C229" s="58"/>
    </row>
    <row r="230" spans="1:3" ht="14.25">
      <c r="A230" s="38"/>
      <c r="B230" s="38"/>
      <c r="C230" s="58"/>
    </row>
    <row r="231" spans="1:3" ht="14.25">
      <c r="A231" s="38"/>
      <c r="B231" s="38"/>
      <c r="C231" s="58"/>
    </row>
    <row r="232" spans="1:3" ht="14.25">
      <c r="A232" s="38"/>
      <c r="B232" s="38"/>
      <c r="C232" s="58"/>
    </row>
    <row r="233" spans="1:3" ht="14.25">
      <c r="A233" s="38"/>
      <c r="B233" s="38"/>
      <c r="C233" s="58"/>
    </row>
    <row r="234" spans="1:3" ht="14.25">
      <c r="A234" s="38"/>
      <c r="B234" s="38"/>
      <c r="C234" s="58"/>
    </row>
    <row r="235" spans="1:3" ht="14.25">
      <c r="A235" s="38"/>
      <c r="B235" s="38"/>
      <c r="C235" s="58"/>
    </row>
    <row r="236" spans="1:3" ht="14.25">
      <c r="A236" s="38"/>
      <c r="B236" s="38"/>
      <c r="C236" s="58"/>
    </row>
    <row r="237" spans="1:3" ht="14.25">
      <c r="A237" s="38"/>
      <c r="B237" s="38"/>
      <c r="C237" s="58"/>
    </row>
    <row r="238" spans="1:3" ht="14.25">
      <c r="A238" s="38"/>
      <c r="B238" s="38"/>
      <c r="C238" s="58"/>
    </row>
    <row r="239" spans="1:3" ht="14.25">
      <c r="A239" s="38"/>
      <c r="B239" s="38"/>
      <c r="C239" s="58"/>
    </row>
    <row r="240" spans="1:3" ht="14.25">
      <c r="A240" s="38"/>
      <c r="B240" s="38"/>
      <c r="C240" s="58"/>
    </row>
    <row r="241" spans="1:3" ht="14.25">
      <c r="A241" s="38"/>
      <c r="B241" s="38"/>
      <c r="C241" s="58"/>
    </row>
    <row r="242" spans="1:3" ht="14.25">
      <c r="A242" s="38"/>
      <c r="B242" s="38"/>
      <c r="C242" s="58"/>
    </row>
    <row r="243" spans="1:3" ht="14.25">
      <c r="A243" s="38"/>
      <c r="B243" s="38"/>
      <c r="C243" s="58"/>
    </row>
    <row r="244" spans="1:3" ht="14.25">
      <c r="A244" s="38"/>
      <c r="B244" s="38"/>
      <c r="C244" s="58"/>
    </row>
    <row r="245" spans="1:3" ht="14.25">
      <c r="A245" s="38"/>
      <c r="B245" s="38"/>
      <c r="C245" s="58"/>
    </row>
    <row r="246" spans="1:3" ht="14.25">
      <c r="A246" s="38"/>
      <c r="B246" s="38"/>
      <c r="C246" s="58"/>
    </row>
    <row r="247" spans="1:3" ht="14.25">
      <c r="A247" s="38"/>
      <c r="B247" s="38"/>
      <c r="C247" s="58"/>
    </row>
    <row r="248" spans="1:3" ht="14.25">
      <c r="A248" s="38"/>
      <c r="B248" s="38"/>
      <c r="C248" s="58"/>
    </row>
    <row r="249" spans="1:3" ht="14.25">
      <c r="A249" s="38"/>
      <c r="B249" s="38"/>
      <c r="C249" s="58"/>
    </row>
    <row r="250" spans="1:3" ht="14.25">
      <c r="A250" s="38"/>
      <c r="B250" s="38"/>
      <c r="C250" s="58"/>
    </row>
    <row r="251" spans="1:3" ht="14.25">
      <c r="A251" s="38"/>
      <c r="B251" s="38"/>
      <c r="C251" s="58"/>
    </row>
    <row r="252" spans="1:3" ht="14.25">
      <c r="A252" s="38"/>
      <c r="B252" s="38"/>
      <c r="C252" s="58"/>
    </row>
    <row r="253" spans="1:3" ht="14.25">
      <c r="A253" s="38"/>
      <c r="B253" s="38"/>
      <c r="C253" s="58"/>
    </row>
    <row r="254" spans="1:3" ht="14.25">
      <c r="A254" s="38"/>
      <c r="B254" s="38"/>
      <c r="C254" s="58"/>
    </row>
    <row r="255" spans="1:3" ht="14.25">
      <c r="A255" s="38"/>
      <c r="B255" s="38"/>
      <c r="C255" s="58"/>
    </row>
    <row r="256" spans="1:3" ht="14.25">
      <c r="A256" s="38"/>
      <c r="B256" s="38"/>
      <c r="C256" s="58"/>
    </row>
    <row r="257" spans="1:3" ht="14.25">
      <c r="A257" s="38"/>
      <c r="B257" s="38"/>
      <c r="C257" s="58"/>
    </row>
    <row r="258" spans="1:3" ht="14.25">
      <c r="A258" s="38"/>
      <c r="B258" s="38"/>
      <c r="C258" s="58"/>
    </row>
    <row r="259" spans="1:3" ht="14.25">
      <c r="A259" s="38"/>
      <c r="B259" s="38"/>
      <c r="C259" s="58"/>
    </row>
  </sheetData>
  <sheetProtection/>
  <mergeCells count="12">
    <mergeCell ref="A1:C1"/>
    <mergeCell ref="A2:A39"/>
    <mergeCell ref="A40:A43"/>
    <mergeCell ref="A44:A56"/>
    <mergeCell ref="A128:B128"/>
    <mergeCell ref="A129:B129"/>
    <mergeCell ref="A130:B130"/>
    <mergeCell ref="A131:B131"/>
    <mergeCell ref="A57:A76"/>
    <mergeCell ref="A77:A115"/>
    <mergeCell ref="A116:A126"/>
    <mergeCell ref="A127:B127"/>
  </mergeCells>
  <dataValidations count="7">
    <dataValidation type="whole" operator="lessThanOrEqual" allowBlank="1" showInputMessage="1" showErrorMessage="1" promptTitle="DİKKAT!" prompt="Sıfır ya da negatif bir değer giriniz." errorTitle="HATALI GİRİŞ YAPTINIZ!" error="Lütfen sıfır ya da negatif bir sayı giriniz." sqref="C78 C106 C104 C108 C110 C112 C114 C102 C100 C98 C96 C94 C92 C90 C88 C86 C84 C82 C80">
      <formula1>0</formula1>
    </dataValidation>
    <dataValidation type="whole" operator="greaterThanOrEqual" allowBlank="1" showErrorMessage="1" errorTitle="HATALI GİRİŞ YAPTINIZ!" error="Lütfen sıfır ya da pozitif bir değer giriniz." sqref="C77 C40:C42 C45:C46 C2:C38 C101 C99 C97 C95 C93 C91 C89 C87 C85 C83 C81 C79">
      <formula1>0</formula1>
    </dataValidation>
    <dataValidation allowBlank="1" showInputMessage="1" showErrorMessage="1" promptTitle="DİKKAT..." prompt="LÜTFEN YÜZDE DEGER OLARAK GİRİNİZ..." sqref="C47 C51:C52 C55">
      <formula1>0</formula1>
      <formula2>0</formula2>
    </dataValidation>
    <dataValidation allowBlank="1" showInputMessage="1" sqref="C48"/>
    <dataValidation type="whole" operator="lessThanOrEqual" allowBlank="1" promptTitle="DİK" prompt="Sıfır ya da negatif bir değer giriniz." errorTitle="HATALI GİRİŞ YAPTINIZ!" error="Lütfen sıfır ya da negatif bir sayı giriniz." sqref="C103">
      <formula1>0</formula1>
    </dataValidation>
    <dataValidation type="whole" operator="lessThanOrEqual" allowBlank="1" promptTitle="DİKKAT!" prompt="Sıfır ya da negatif bir değer giriniz." errorTitle="HATALI GİRİŞ YAPTINIZ!" error="Lütfen sıfır ya da negatif bir sayı giriniz." sqref="C105 C113 C111 C109 C107">
      <formula1>0</formula1>
    </dataValidation>
    <dataValidation allowBlank="1" promptTitle="DİKKAT..." prompt="LÜTFEN YÜZDE DEGER OLARAK GİRİNİZ..." sqref="C53:C54 C49:C50"/>
  </dataValidations>
  <printOptions/>
  <pageMargins left="0.75" right="0.17" top="0.65" bottom="0.45" header="0.6"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D170"/>
  <sheetViews>
    <sheetView tabSelected="1" zoomScalePageLayoutView="0" workbookViewId="0" topLeftCell="A1">
      <selection activeCell="E9" sqref="E9"/>
    </sheetView>
  </sheetViews>
  <sheetFormatPr defaultColWidth="9.140625" defaultRowHeight="12.75"/>
  <cols>
    <col min="1" max="1" width="61.140625" style="168" customWidth="1"/>
    <col min="2" max="2" width="33.00390625" style="169" customWidth="1"/>
    <col min="3" max="3" width="22.8515625" style="164" customWidth="1"/>
    <col min="4" max="16384" width="9.140625" style="164" customWidth="1"/>
  </cols>
  <sheetData>
    <row r="1" spans="1:4" s="130" customFormat="1" ht="21" customHeight="1" thickBot="1">
      <c r="A1" s="193" t="s">
        <v>56</v>
      </c>
      <c r="B1" s="193"/>
      <c r="C1" s="129"/>
      <c r="D1" s="129"/>
    </row>
    <row r="2" spans="1:4" s="130" customFormat="1" ht="7.5" customHeight="1" thickBot="1">
      <c r="A2" s="131"/>
      <c r="B2" s="132"/>
      <c r="C2" s="129"/>
      <c r="D2" s="129"/>
    </row>
    <row r="3" spans="1:3" s="134" customFormat="1" ht="12" customHeight="1" thickBot="1">
      <c r="A3" s="62" t="s">
        <v>57</v>
      </c>
      <c r="B3" s="63" t="s">
        <v>58</v>
      </c>
      <c r="C3" s="133"/>
    </row>
    <row r="4" spans="1:3" s="134" customFormat="1" ht="12" customHeight="1" thickBot="1">
      <c r="A4" s="62" t="s">
        <v>59</v>
      </c>
      <c r="B4" s="135">
        <v>21</v>
      </c>
      <c r="C4" s="133"/>
    </row>
    <row r="5" spans="1:3" s="134" customFormat="1" ht="42" customHeight="1" thickBot="1">
      <c r="A5" s="62" t="s">
        <v>60</v>
      </c>
      <c r="B5" s="64" t="s">
        <v>61</v>
      </c>
      <c r="C5" s="133"/>
    </row>
    <row r="6" spans="1:3" s="134" customFormat="1" ht="38.25" customHeight="1" thickBot="1">
      <c r="A6" s="62" t="s">
        <v>62</v>
      </c>
      <c r="B6" s="64" t="s">
        <v>63</v>
      </c>
      <c r="C6" s="133"/>
    </row>
    <row r="7" spans="1:3" s="134" customFormat="1" ht="12" customHeight="1" thickBot="1">
      <c r="A7" s="62" t="s">
        <v>64</v>
      </c>
      <c r="B7" s="63">
        <v>2007</v>
      </c>
      <c r="C7" s="133"/>
    </row>
    <row r="8" spans="1:3" s="134" customFormat="1" ht="12" customHeight="1" thickBot="1">
      <c r="A8" s="136" t="s">
        <v>65</v>
      </c>
      <c r="B8" s="65" t="s">
        <v>87</v>
      </c>
      <c r="C8" s="133"/>
    </row>
    <row r="9" spans="1:3" s="134" customFormat="1" ht="12" customHeight="1" thickBot="1">
      <c r="A9" s="136" t="s">
        <v>66</v>
      </c>
      <c r="B9" s="65" t="s">
        <v>88</v>
      </c>
      <c r="C9" s="133"/>
    </row>
    <row r="10" spans="1:3" s="134" customFormat="1" ht="12" customHeight="1" thickBot="1">
      <c r="A10" s="62" t="s">
        <v>67</v>
      </c>
      <c r="B10" s="63" t="s">
        <v>68</v>
      </c>
      <c r="C10" s="133"/>
    </row>
    <row r="11" spans="1:3" s="134" customFormat="1" ht="12" customHeight="1" thickBot="1">
      <c r="A11" s="137"/>
      <c r="B11" s="138"/>
      <c r="C11" s="133"/>
    </row>
    <row r="12" spans="1:3" s="140" customFormat="1" ht="11.25" customHeight="1">
      <c r="A12" s="66" t="s">
        <v>3</v>
      </c>
      <c r="B12" s="139">
        <f>'birinci yontem '!C20</f>
        <v>0</v>
      </c>
      <c r="C12" s="67"/>
    </row>
    <row r="13" spans="1:3" s="140" customFormat="1" ht="13.5" customHeight="1" thickBot="1">
      <c r="A13" s="68" t="s">
        <v>6</v>
      </c>
      <c r="B13" s="141">
        <f>'birinci yontem '!C23</f>
        <v>0</v>
      </c>
      <c r="C13" s="69"/>
    </row>
    <row r="14" spans="1:2" s="70" customFormat="1" ht="42.75" customHeight="1" thickBot="1">
      <c r="A14" s="62" t="s">
        <v>9</v>
      </c>
      <c r="B14" s="142">
        <f>MAX(B12,B13)</f>
        <v>0</v>
      </c>
    </row>
    <row r="15" spans="1:3" s="140" customFormat="1" ht="15" customHeight="1">
      <c r="A15" s="71" t="s">
        <v>69</v>
      </c>
      <c r="B15" s="143">
        <f>'birinci yontem '!C38</f>
        <v>0</v>
      </c>
      <c r="C15" s="72"/>
    </row>
    <row r="16" spans="1:3" s="140" customFormat="1" ht="15" customHeight="1" thickBot="1">
      <c r="A16" s="73" t="s">
        <v>70</v>
      </c>
      <c r="B16" s="144">
        <f>'birinci yontem '!C41</f>
        <v>0</v>
      </c>
      <c r="C16" s="67"/>
    </row>
    <row r="17" spans="1:3" s="140" customFormat="1" ht="39" customHeight="1" thickBot="1">
      <c r="A17" s="74" t="s">
        <v>71</v>
      </c>
      <c r="B17" s="145">
        <f>B15+B16</f>
        <v>0</v>
      </c>
      <c r="C17" s="75"/>
    </row>
    <row r="18" spans="1:3" s="140" customFormat="1" ht="30" customHeight="1" thickBot="1">
      <c r="A18" s="62" t="s">
        <v>72</v>
      </c>
      <c r="B18" s="146">
        <f>'birinci yontem '!C46</f>
        <v>0</v>
      </c>
      <c r="C18" s="67"/>
    </row>
    <row r="19" spans="1:3" s="140" customFormat="1" ht="30" customHeight="1" thickBot="1">
      <c r="A19" s="76" t="s">
        <v>73</v>
      </c>
      <c r="B19" s="147">
        <f>B14+B17+B18</f>
        <v>0</v>
      </c>
      <c r="C19" s="67"/>
    </row>
    <row r="20" spans="1:3" s="140" customFormat="1" ht="9.75" customHeight="1" thickBot="1">
      <c r="A20" s="77"/>
      <c r="B20" s="148"/>
      <c r="C20" s="67"/>
    </row>
    <row r="21" spans="1:3" s="152" customFormat="1" ht="12" customHeight="1">
      <c r="A21" s="149" t="s">
        <v>74</v>
      </c>
      <c r="B21" s="150">
        <f>'ikinci yontem'!C39</f>
        <v>0</v>
      </c>
      <c r="C21" s="151"/>
    </row>
    <row r="22" spans="1:3" s="152" customFormat="1" ht="12" customHeight="1">
      <c r="A22" s="153" t="s">
        <v>75</v>
      </c>
      <c r="B22" s="154">
        <f>'ikinci yontem'!C43</f>
        <v>0</v>
      </c>
      <c r="C22" s="151"/>
    </row>
    <row r="23" spans="1:3" s="152" customFormat="1" ht="12" customHeight="1">
      <c r="A23" s="153" t="s">
        <v>76</v>
      </c>
      <c r="B23" s="154">
        <f>'ikinci yontem'!C56</f>
        <v>0</v>
      </c>
      <c r="C23" s="151"/>
    </row>
    <row r="24" spans="1:3" s="152" customFormat="1" ht="12" customHeight="1">
      <c r="A24" s="153" t="s">
        <v>197</v>
      </c>
      <c r="B24" s="154">
        <f>'ikinci yontem'!C76</f>
        <v>0</v>
      </c>
      <c r="C24" s="151"/>
    </row>
    <row r="25" spans="1:3" s="152" customFormat="1" ht="12" customHeight="1">
      <c r="A25" s="153" t="s">
        <v>77</v>
      </c>
      <c r="B25" s="154">
        <f>'ikinci yontem'!C115</f>
        <v>0</v>
      </c>
      <c r="C25" s="151"/>
    </row>
    <row r="26" spans="1:3" s="152" customFormat="1" ht="12" customHeight="1" thickBot="1">
      <c r="A26" s="155" t="s">
        <v>171</v>
      </c>
      <c r="B26" s="156">
        <f>'ikinci yontem'!C126</f>
        <v>0</v>
      </c>
      <c r="C26" s="151"/>
    </row>
    <row r="27" spans="1:3" s="152" customFormat="1" ht="32.25" customHeight="1" thickBot="1">
      <c r="A27" s="76" t="s">
        <v>201</v>
      </c>
      <c r="B27" s="147">
        <f>SUM(B21:B26)</f>
        <v>0</v>
      </c>
      <c r="C27" s="151"/>
    </row>
    <row r="28" spans="1:3" s="152" customFormat="1" ht="30" customHeight="1" thickBot="1">
      <c r="A28" s="78" t="s">
        <v>78</v>
      </c>
      <c r="B28" s="79">
        <f>MAX(B19,B27)</f>
        <v>0</v>
      </c>
      <c r="C28" s="151"/>
    </row>
    <row r="29" spans="1:3" s="152" customFormat="1" ht="10.5" customHeight="1" thickBot="1">
      <c r="A29" s="80"/>
      <c r="B29" s="81"/>
      <c r="C29" s="151"/>
    </row>
    <row r="30" spans="1:3" s="152" customFormat="1" ht="18" customHeight="1" thickBot="1">
      <c r="A30" s="191" t="s">
        <v>198</v>
      </c>
      <c r="B30" s="192"/>
      <c r="C30" s="151"/>
    </row>
    <row r="31" spans="1:3" s="152" customFormat="1" ht="12" customHeight="1">
      <c r="A31" s="157" t="s">
        <v>79</v>
      </c>
      <c r="B31" s="82"/>
      <c r="C31" s="151"/>
    </row>
    <row r="32" spans="1:3" s="152" customFormat="1" ht="12" customHeight="1">
      <c r="A32" s="158" t="s">
        <v>80</v>
      </c>
      <c r="B32" s="83"/>
      <c r="C32" s="151"/>
    </row>
    <row r="33" spans="1:3" s="152" customFormat="1" ht="12" customHeight="1">
      <c r="A33" s="158" t="s">
        <v>81</v>
      </c>
      <c r="B33" s="83"/>
      <c r="C33" s="151"/>
    </row>
    <row r="34" spans="1:3" s="152" customFormat="1" ht="12" customHeight="1">
      <c r="A34" s="159" t="s">
        <v>82</v>
      </c>
      <c r="B34" s="84"/>
      <c r="C34" s="151"/>
    </row>
    <row r="35" spans="1:3" s="152" customFormat="1" ht="12" customHeight="1">
      <c r="A35" s="160" t="s">
        <v>83</v>
      </c>
      <c r="B35" s="84"/>
      <c r="C35" s="151"/>
    </row>
    <row r="36" spans="1:4" s="152" customFormat="1" ht="12" customHeight="1">
      <c r="A36" s="161" t="s">
        <v>84</v>
      </c>
      <c r="B36" s="84"/>
      <c r="C36" s="151"/>
      <c r="D36" s="162"/>
    </row>
    <row r="37" spans="1:3" s="152" customFormat="1" ht="12" customHeight="1">
      <c r="A37" s="160" t="s">
        <v>170</v>
      </c>
      <c r="B37" s="84"/>
      <c r="C37" s="151"/>
    </row>
    <row r="38" spans="1:3" s="152" customFormat="1" ht="12" customHeight="1">
      <c r="A38" s="160" t="s">
        <v>85</v>
      </c>
      <c r="B38" s="84"/>
      <c r="C38" s="151"/>
    </row>
    <row r="39" spans="1:3" s="152" customFormat="1" ht="12" customHeight="1" thickBot="1">
      <c r="A39" s="160" t="s">
        <v>86</v>
      </c>
      <c r="B39" s="84"/>
      <c r="C39" s="151"/>
    </row>
    <row r="40" spans="1:3" s="152" customFormat="1" ht="24.75" customHeight="1" thickBot="1">
      <c r="A40" s="85" t="s">
        <v>200</v>
      </c>
      <c r="B40" s="147">
        <f>B31+B32+B33+B34+B35+B36+B37+B38+B39</f>
        <v>0</v>
      </c>
      <c r="C40" s="151"/>
    </row>
    <row r="41" spans="1:3" s="152" customFormat="1" ht="55.5" customHeight="1" thickBot="1">
      <c r="A41" s="163" t="s">
        <v>206</v>
      </c>
      <c r="B41" s="82"/>
      <c r="C41" s="151"/>
    </row>
    <row r="42" spans="1:3" s="152" customFormat="1" ht="27.75" customHeight="1" thickBot="1">
      <c r="A42" s="85" t="s">
        <v>199</v>
      </c>
      <c r="B42" s="147">
        <f>B40-B41-B28</f>
        <v>0</v>
      </c>
      <c r="C42" s="151"/>
    </row>
    <row r="43" spans="1:2" ht="15.75" customHeight="1">
      <c r="A43" s="164"/>
      <c r="B43" s="165"/>
    </row>
    <row r="44" spans="1:2" ht="15.75" customHeight="1">
      <c r="A44" s="164"/>
      <c r="B44" s="164"/>
    </row>
    <row r="45" spans="1:2" ht="15.75" customHeight="1">
      <c r="A45" s="166"/>
      <c r="B45" s="165"/>
    </row>
    <row r="46" spans="1:2" ht="15.75" customHeight="1">
      <c r="A46" s="166"/>
      <c r="B46" s="165"/>
    </row>
    <row r="47" spans="1:2" ht="15.75" customHeight="1">
      <c r="A47" s="166"/>
      <c r="B47" s="165"/>
    </row>
    <row r="48" spans="1:2" ht="15.75" customHeight="1">
      <c r="A48" s="166"/>
      <c r="B48" s="165"/>
    </row>
    <row r="49" spans="1:2" ht="15.75" customHeight="1">
      <c r="A49" s="166"/>
      <c r="B49" s="165"/>
    </row>
    <row r="50" spans="1:2" ht="15.75" customHeight="1">
      <c r="A50" s="166"/>
      <c r="B50" s="165"/>
    </row>
    <row r="51" spans="1:2" ht="15.75" customHeight="1">
      <c r="A51" s="166"/>
      <c r="B51" s="165"/>
    </row>
    <row r="52" spans="1:2" ht="15.75" customHeight="1">
      <c r="A52" s="166"/>
      <c r="B52" s="165"/>
    </row>
    <row r="53" spans="1:2" ht="15.75" customHeight="1">
      <c r="A53" s="166"/>
      <c r="B53" s="165"/>
    </row>
    <row r="54" spans="1:2" ht="15.75" customHeight="1">
      <c r="A54" s="166"/>
      <c r="B54" s="165"/>
    </row>
    <row r="55" spans="1:2" ht="15.75" customHeight="1">
      <c r="A55" s="166"/>
      <c r="B55" s="165"/>
    </row>
    <row r="56" spans="1:2" ht="15.75" customHeight="1">
      <c r="A56" s="166"/>
      <c r="B56" s="165"/>
    </row>
    <row r="57" spans="1:2" ht="15.75" customHeight="1">
      <c r="A57" s="166"/>
      <c r="B57" s="165"/>
    </row>
    <row r="58" spans="1:2" ht="15.75" customHeight="1">
      <c r="A58" s="166"/>
      <c r="B58" s="165"/>
    </row>
    <row r="59" spans="1:2" ht="14.25" customHeight="1">
      <c r="A59" s="166"/>
      <c r="B59" s="165"/>
    </row>
    <row r="60" spans="1:2" ht="14.25" customHeight="1">
      <c r="A60" s="166"/>
      <c r="B60" s="165"/>
    </row>
    <row r="61" spans="1:2" ht="14.25" customHeight="1">
      <c r="A61" s="166"/>
      <c r="B61" s="165"/>
    </row>
    <row r="62" spans="1:2" ht="14.25" customHeight="1">
      <c r="A62" s="166"/>
      <c r="B62" s="165"/>
    </row>
    <row r="63" spans="1:2" ht="14.25" customHeight="1">
      <c r="A63" s="166"/>
      <c r="B63" s="165"/>
    </row>
    <row r="64" spans="1:2" ht="14.25" customHeight="1">
      <c r="A64" s="166"/>
      <c r="B64" s="165"/>
    </row>
    <row r="65" spans="1:2" ht="12.75">
      <c r="A65" s="167"/>
      <c r="B65" s="165"/>
    </row>
    <row r="66" spans="1:2" ht="12.75">
      <c r="A66" s="164"/>
      <c r="B66" s="165"/>
    </row>
    <row r="67" spans="1:2" ht="12.75">
      <c r="A67" s="164"/>
      <c r="B67" s="165"/>
    </row>
    <row r="68" spans="1:2" ht="12.75">
      <c r="A68" s="164"/>
      <c r="B68" s="165"/>
    </row>
    <row r="69" spans="1:2" ht="12.75">
      <c r="A69" s="164"/>
      <c r="B69" s="165"/>
    </row>
    <row r="70" spans="1:2" ht="12.75">
      <c r="A70" s="164"/>
      <c r="B70" s="165"/>
    </row>
    <row r="71" spans="1:2" ht="12.75">
      <c r="A71" s="164"/>
      <c r="B71" s="165"/>
    </row>
    <row r="72" spans="1:2" ht="12.75">
      <c r="A72" s="164"/>
      <c r="B72" s="165"/>
    </row>
    <row r="73" spans="1:2" ht="12.75">
      <c r="A73" s="164"/>
      <c r="B73" s="165"/>
    </row>
    <row r="74" spans="1:2" ht="12.75">
      <c r="A74" s="164"/>
      <c r="B74" s="165"/>
    </row>
    <row r="75" spans="1:2" ht="12.75">
      <c r="A75" s="164"/>
      <c r="B75" s="165"/>
    </row>
    <row r="76" spans="1:2" ht="12.75">
      <c r="A76" s="164"/>
      <c r="B76" s="165"/>
    </row>
    <row r="77" spans="1:2" ht="12.75">
      <c r="A77" s="164"/>
      <c r="B77" s="165"/>
    </row>
    <row r="78" spans="1:2" ht="12.75">
      <c r="A78" s="164"/>
      <c r="B78" s="165"/>
    </row>
    <row r="79" spans="1:2" ht="12.75">
      <c r="A79" s="164"/>
      <c r="B79" s="165"/>
    </row>
    <row r="80" spans="1:2" ht="12.75">
      <c r="A80" s="164"/>
      <c r="B80" s="165"/>
    </row>
    <row r="81" spans="1:2" ht="12.75">
      <c r="A81" s="164"/>
      <c r="B81" s="165"/>
    </row>
    <row r="82" spans="1:2" ht="12.75">
      <c r="A82" s="164"/>
      <c r="B82" s="165"/>
    </row>
    <row r="83" spans="1:2" ht="12.75">
      <c r="A83" s="164"/>
      <c r="B83" s="165"/>
    </row>
    <row r="84" spans="1:2" ht="12.75">
      <c r="A84" s="164"/>
      <c r="B84" s="165"/>
    </row>
    <row r="85" spans="1:2" ht="12.75">
      <c r="A85" s="164"/>
      <c r="B85" s="165"/>
    </row>
    <row r="86" spans="1:2" ht="12.75">
      <c r="A86" s="164"/>
      <c r="B86" s="165"/>
    </row>
    <row r="87" spans="1:2" ht="12.75">
      <c r="A87" s="164"/>
      <c r="B87" s="165"/>
    </row>
    <row r="88" spans="1:2" ht="12.75">
      <c r="A88" s="164"/>
      <c r="B88" s="165"/>
    </row>
    <row r="89" spans="1:2" ht="12.75">
      <c r="A89" s="164"/>
      <c r="B89" s="165"/>
    </row>
    <row r="90" spans="1:2" ht="12.75">
      <c r="A90" s="164"/>
      <c r="B90" s="165"/>
    </row>
    <row r="91" spans="1:2" ht="12.75">
      <c r="A91" s="164"/>
      <c r="B91" s="165"/>
    </row>
    <row r="92" spans="1:2" ht="12.75">
      <c r="A92" s="164"/>
      <c r="B92" s="165"/>
    </row>
    <row r="93" spans="1:2" ht="12.75">
      <c r="A93" s="164"/>
      <c r="B93" s="165"/>
    </row>
    <row r="94" spans="1:2" ht="12.75">
      <c r="A94" s="164"/>
      <c r="B94" s="165"/>
    </row>
    <row r="95" spans="1:2" ht="12.75">
      <c r="A95" s="164"/>
      <c r="B95" s="165"/>
    </row>
    <row r="96" spans="1:2" ht="12.75">
      <c r="A96" s="164"/>
      <c r="B96" s="165"/>
    </row>
    <row r="97" spans="1:2" ht="12.75">
      <c r="A97" s="164"/>
      <c r="B97" s="165"/>
    </row>
    <row r="98" spans="1:2" ht="12.75">
      <c r="A98" s="164"/>
      <c r="B98" s="165"/>
    </row>
    <row r="99" spans="1:2" ht="12.75">
      <c r="A99" s="164"/>
      <c r="B99" s="165"/>
    </row>
    <row r="100" spans="1:2" ht="12.75">
      <c r="A100" s="164"/>
      <c r="B100" s="165"/>
    </row>
    <row r="101" spans="1:2" ht="12.75">
      <c r="A101" s="164"/>
      <c r="B101" s="165"/>
    </row>
    <row r="102" spans="1:2" ht="12.75">
      <c r="A102" s="164"/>
      <c r="B102" s="165"/>
    </row>
    <row r="103" spans="1:2" ht="12.75">
      <c r="A103" s="164"/>
      <c r="B103" s="165"/>
    </row>
    <row r="104" spans="1:2" ht="12.75">
      <c r="A104" s="164"/>
      <c r="B104" s="165"/>
    </row>
    <row r="105" spans="1:2" ht="12.75">
      <c r="A105" s="164"/>
      <c r="B105" s="165"/>
    </row>
    <row r="106" spans="1:2" ht="12.75">
      <c r="A106" s="164"/>
      <c r="B106" s="165"/>
    </row>
    <row r="107" spans="1:2" ht="12.75">
      <c r="A107" s="164"/>
      <c r="B107" s="165"/>
    </row>
    <row r="108" spans="1:2" ht="12.75">
      <c r="A108" s="164"/>
      <c r="B108" s="165"/>
    </row>
    <row r="109" spans="1:2" ht="12.75">
      <c r="A109" s="164"/>
      <c r="B109" s="165"/>
    </row>
    <row r="110" spans="1:2" ht="12.75">
      <c r="A110" s="164"/>
      <c r="B110" s="165"/>
    </row>
    <row r="111" spans="1:2" ht="12.75">
      <c r="A111" s="164"/>
      <c r="B111" s="165"/>
    </row>
    <row r="112" spans="1:2" ht="12.75">
      <c r="A112" s="164"/>
      <c r="B112" s="165"/>
    </row>
    <row r="113" spans="1:2" ht="12.75">
      <c r="A113" s="164"/>
      <c r="B113" s="165"/>
    </row>
    <row r="114" spans="1:2" ht="12.75">
      <c r="A114" s="164"/>
      <c r="B114" s="165"/>
    </row>
    <row r="115" spans="1:2" ht="12.75">
      <c r="A115" s="164"/>
      <c r="B115" s="165"/>
    </row>
    <row r="116" spans="1:2" ht="12.75">
      <c r="A116" s="164"/>
      <c r="B116" s="165"/>
    </row>
    <row r="117" spans="1:2" ht="12.75">
      <c r="A117" s="164"/>
      <c r="B117" s="165"/>
    </row>
    <row r="118" spans="1:2" ht="12.75">
      <c r="A118" s="164"/>
      <c r="B118" s="165"/>
    </row>
    <row r="119" spans="1:2" ht="12.75">
      <c r="A119" s="164"/>
      <c r="B119" s="165"/>
    </row>
    <row r="120" spans="1:2" ht="12.75">
      <c r="A120" s="164"/>
      <c r="B120" s="165"/>
    </row>
    <row r="121" spans="1:2" ht="12.75">
      <c r="A121" s="164"/>
      <c r="B121" s="165"/>
    </row>
    <row r="122" spans="1:2" ht="12.75">
      <c r="A122" s="164"/>
      <c r="B122" s="165"/>
    </row>
    <row r="123" spans="1:2" ht="12.75">
      <c r="A123" s="164"/>
      <c r="B123" s="165"/>
    </row>
    <row r="124" spans="1:2" ht="12.75">
      <c r="A124" s="164"/>
      <c r="B124" s="165"/>
    </row>
    <row r="125" spans="1:2" ht="12.75">
      <c r="A125" s="164"/>
      <c r="B125" s="165"/>
    </row>
    <row r="126" spans="1:2" ht="12.75">
      <c r="A126" s="164"/>
      <c r="B126" s="165"/>
    </row>
    <row r="127" spans="1:2" ht="12.75">
      <c r="A127" s="164"/>
      <c r="B127" s="165"/>
    </row>
    <row r="128" spans="1:2" ht="12.75">
      <c r="A128" s="164"/>
      <c r="B128" s="165"/>
    </row>
    <row r="129" spans="1:2" ht="12.75">
      <c r="A129" s="164"/>
      <c r="B129" s="165"/>
    </row>
    <row r="130" spans="1:2" ht="12.75">
      <c r="A130" s="164"/>
      <c r="B130" s="165"/>
    </row>
    <row r="131" spans="1:2" ht="12.75">
      <c r="A131" s="164"/>
      <c r="B131" s="165"/>
    </row>
    <row r="132" spans="1:2" ht="12.75">
      <c r="A132" s="164"/>
      <c r="B132" s="165"/>
    </row>
    <row r="133" spans="1:2" ht="12.75">
      <c r="A133" s="164"/>
      <c r="B133" s="165"/>
    </row>
    <row r="134" spans="1:2" ht="12.75">
      <c r="A134" s="164"/>
      <c r="B134" s="165"/>
    </row>
    <row r="135" spans="1:2" ht="12.75">
      <c r="A135" s="164"/>
      <c r="B135" s="165"/>
    </row>
    <row r="136" spans="1:2" ht="12.75">
      <c r="A136" s="164"/>
      <c r="B136" s="165"/>
    </row>
    <row r="137" spans="1:2" ht="12.75">
      <c r="A137" s="164"/>
      <c r="B137" s="165"/>
    </row>
    <row r="138" spans="1:2" ht="12.75">
      <c r="A138" s="164"/>
      <c r="B138" s="165"/>
    </row>
    <row r="139" spans="1:2" ht="12.75">
      <c r="A139" s="164"/>
      <c r="B139" s="165"/>
    </row>
    <row r="140" spans="1:2" ht="12.75">
      <c r="A140" s="164"/>
      <c r="B140" s="165"/>
    </row>
    <row r="141" spans="1:2" ht="12.75">
      <c r="A141" s="164"/>
      <c r="B141" s="165"/>
    </row>
    <row r="142" spans="1:2" ht="12.75">
      <c r="A142" s="164"/>
      <c r="B142" s="165"/>
    </row>
    <row r="143" spans="1:2" ht="12.75">
      <c r="A143" s="164"/>
      <c r="B143" s="165"/>
    </row>
    <row r="144" spans="1:2" ht="12.75">
      <c r="A144" s="164"/>
      <c r="B144" s="165"/>
    </row>
    <row r="145" spans="1:2" ht="12.75">
      <c r="A145" s="164"/>
      <c r="B145" s="165"/>
    </row>
    <row r="146" spans="1:2" ht="12.75">
      <c r="A146" s="164"/>
      <c r="B146" s="165"/>
    </row>
    <row r="147" spans="1:2" ht="12.75">
      <c r="A147" s="164"/>
      <c r="B147" s="165"/>
    </row>
    <row r="148" spans="1:2" ht="12.75">
      <c r="A148" s="164"/>
      <c r="B148" s="165"/>
    </row>
    <row r="149" spans="1:2" ht="12.75">
      <c r="A149" s="164"/>
      <c r="B149" s="165"/>
    </row>
    <row r="150" spans="1:2" ht="12.75">
      <c r="A150" s="164"/>
      <c r="B150" s="165"/>
    </row>
    <row r="151" spans="1:2" ht="12.75">
      <c r="A151" s="164"/>
      <c r="B151" s="165"/>
    </row>
    <row r="152" spans="1:2" ht="12.75">
      <c r="A152" s="164"/>
      <c r="B152" s="165"/>
    </row>
    <row r="153" spans="1:2" ht="12.75">
      <c r="A153" s="164"/>
      <c r="B153" s="165"/>
    </row>
    <row r="154" spans="1:2" ht="12.75">
      <c r="A154" s="164"/>
      <c r="B154" s="165"/>
    </row>
    <row r="155" spans="1:2" ht="12.75">
      <c r="A155" s="164"/>
      <c r="B155" s="165"/>
    </row>
    <row r="156" spans="1:2" ht="12.75">
      <c r="A156" s="164"/>
      <c r="B156" s="165"/>
    </row>
    <row r="157" spans="1:2" ht="12.75">
      <c r="A157" s="164"/>
      <c r="B157" s="165"/>
    </row>
    <row r="158" spans="1:2" ht="12.75">
      <c r="A158" s="164"/>
      <c r="B158" s="165"/>
    </row>
    <row r="159" spans="1:2" ht="12.75">
      <c r="A159" s="164"/>
      <c r="B159" s="165"/>
    </row>
    <row r="160" spans="1:2" ht="12.75">
      <c r="A160" s="164"/>
      <c r="B160" s="165"/>
    </row>
    <row r="161" spans="1:2" ht="12.75">
      <c r="A161" s="164"/>
      <c r="B161" s="165"/>
    </row>
    <row r="162" spans="1:2" ht="12.75">
      <c r="A162" s="164"/>
      <c r="B162" s="165"/>
    </row>
    <row r="163" spans="1:2" ht="12.75">
      <c r="A163" s="164"/>
      <c r="B163" s="165"/>
    </row>
    <row r="164" spans="1:2" ht="12.75">
      <c r="A164" s="164"/>
      <c r="B164" s="165"/>
    </row>
    <row r="165" spans="1:2" ht="12.75">
      <c r="A165" s="164"/>
      <c r="B165" s="165"/>
    </row>
    <row r="166" spans="1:2" ht="12.75">
      <c r="A166" s="164"/>
      <c r="B166" s="165"/>
    </row>
    <row r="167" spans="1:2" ht="12.75">
      <c r="A167" s="164"/>
      <c r="B167" s="165"/>
    </row>
    <row r="168" spans="1:2" ht="12.75">
      <c r="A168" s="164"/>
      <c r="B168" s="165"/>
    </row>
    <row r="169" spans="1:2" ht="12.75">
      <c r="A169" s="164"/>
      <c r="B169" s="165"/>
    </row>
    <row r="170" spans="1:2" ht="12.75">
      <c r="A170" s="164"/>
      <c r="B170" s="165"/>
    </row>
  </sheetData>
  <sheetProtection/>
  <mergeCells count="2">
    <mergeCell ref="A30:B30"/>
    <mergeCell ref="A1:B1"/>
  </mergeCells>
  <dataValidations count="8">
    <dataValidation type="whole" operator="greaterThanOrEqual" allowBlank="1" showErrorMessage="1" errorTitle="HATALI GİRİŞ YAPTINIZ!" error="Lütfen sıfır ya da pozitif bir değer giriniz." sqref="B31:B32 B35:B38">
      <formula1>0</formula1>
    </dataValidation>
    <dataValidation operator="greaterThanOrEqual" allowBlank="1" showErrorMessage="1" errorTitle="HATALI GİRİŞ YAPTINIZ!" error="Lütfen sıfır ya da pozitif bir değer giriniz." sqref="B34"/>
    <dataValidation type="whole" operator="lessThanOrEqual" allowBlank="1" showErrorMessage="1" errorTitle="HATALI GİRİŞ YAPTINIZ!" error="Lütfen sıfır ya da negatif bir değer giriniz." sqref="B33">
      <formula1>0</formula1>
    </dataValidation>
    <dataValidation type="whole" operator="lessThanOrEqual" allowBlank="1" showInputMessage="1" showErrorMessage="1" promptTitle="DİKKAT!" prompt="Sıfır ya da negatif bir değer giriniz." errorTitle="HATALI GİRİŞ YAPTINIZ!" error="Lütfen sıfır ya da negatif bir sayı giriniz." sqref="B39">
      <formula1>0</formula1>
    </dataValidation>
    <dataValidation allowBlank="1" showErrorMessage="1" errorTitle="HATALİ GİRİŞ YAPTINIZ" error="İLGİLİ GÜNÜ İKİ HANELİ NÜMERİK DEĞER OLARAK GİRİNİZ" sqref="B10">
      <formula1>0</formula1>
      <formula2>0</formula2>
    </dataValidation>
    <dataValidation type="date" allowBlank="1" showErrorMessage="1" errorTitle="HATALİ GİRİŞ YAPTINIZ" error="İLGİLİ GÜNÜ İKİ HANELİ NÜMERİK DEĞER OLARAK GİRİNİZ" sqref="B11">
      <formula1>1</formula1>
      <formula2>30</formula2>
    </dataValidation>
    <dataValidation type="whole" allowBlank="1" showErrorMessage="1" errorTitle="HATALI GİRİŞ YAPTINIZ" error="İLGİLİ YILI DÖRT HANELİ OLARAK GİRİNİZ.&#10;" sqref="B7">
      <formula1>1900</formula1>
      <formula2>2010</formula2>
    </dataValidation>
    <dataValidation type="whole" operator="notEqual" allowBlank="1" showErrorMessage="1" errorTitle="HATALI GİRİŞ YAPTINIZ" error="LÜTFEN HAZİNE MÜSTEŞARLIĞI TARAFINDAN ŞİRKETİNİZ İÇİN VERİLEN KODU GİRİNİZ" sqref="B6">
      <formula1>0</formula1>
    </dataValidation>
  </dataValidations>
  <printOptions/>
  <pageMargins left="0.51" right="0.31" top="0.42" bottom="0.39" header="0.27"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hazine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Ercan Güleç</dc:creator>
  <cp:keywords/>
  <dc:description/>
  <cp:lastModifiedBy>Muazzez Memiş</cp:lastModifiedBy>
  <cp:lastPrinted>2008-02-07T14:27:17Z</cp:lastPrinted>
  <dcterms:created xsi:type="dcterms:W3CDTF">2007-10-02T07:45:37Z</dcterms:created>
  <dcterms:modified xsi:type="dcterms:W3CDTF">2018-04-09T15:38:03Z</dcterms:modified>
  <cp:category/>
  <cp:version/>
  <cp:contentType/>
  <cp:contentStatus/>
</cp:coreProperties>
</file>